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Power Solution Technologies\2021\Ye12'21\"/>
    </mc:Choice>
  </mc:AlternateContent>
  <xr:revisionPtr revIDLastSave="0" documentId="13_ncr:1_{2257097D-CD62-492E-B0FF-F6017DDCBA3A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BS" sheetId="5" r:id="rId1"/>
    <sheet name="PL" sheetId="1" r:id="rId2"/>
    <sheet name="conso" sheetId="2" r:id="rId3"/>
    <sheet name="company" sheetId="4" r:id="rId4"/>
    <sheet name="Cashflow" sheetId="6" r:id="rId5"/>
  </sheets>
  <externalReferences>
    <externalReference r:id="rId6"/>
    <externalReference r:id="rId7"/>
  </externalReferences>
  <definedNames>
    <definedName name="DATE">[1]เงินกู้ธนชาติ!$G$2</definedName>
    <definedName name="fre" localSheetId="0">#REF!</definedName>
    <definedName name="fre" localSheetId="4">#REF!</definedName>
    <definedName name="fre" localSheetId="3">#REF!</definedName>
    <definedName name="fre">#REF!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44110.1425578704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Loan">[1]เงินกู้ธนชาติ!$B$4</definedName>
    <definedName name="Loan1">'[1]เงินกู้ MGC'!$B$4</definedName>
    <definedName name="Long">[1]เงินกู้ธนชาติ!$F$15</definedName>
    <definedName name="Long1">'[1]เงินกู้ MGC'!$F$15</definedName>
    <definedName name="_xlnm.Print_Area" localSheetId="0">BS!$A$1:$J$108</definedName>
    <definedName name="_xlnm.Print_Area" localSheetId="4">Cashflow!$A$1:$J$118</definedName>
    <definedName name="_xlnm.Print_Area" localSheetId="2">conso!$A$1:$Z$33</definedName>
    <definedName name="_xlnm.Print_Area" localSheetId="1">PL!$A$1:$J$97</definedName>
    <definedName name="Short">[1]เงินกู้ธนชาติ!$E$17</definedName>
    <definedName name="short1">'[1]เงินกู้ MGC'!$E$17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D16" i="6"/>
  <c r="F8" i="6"/>
  <c r="X12" i="2"/>
  <c r="N13" i="4"/>
  <c r="N15" i="4"/>
  <c r="N17" i="4"/>
  <c r="N20" i="4"/>
  <c r="N9" i="4"/>
  <c r="Q22" i="2"/>
  <c r="P24" i="2"/>
  <c r="N32" i="2"/>
  <c r="Z19" i="2"/>
  <c r="Z15" i="2"/>
  <c r="T19" i="2"/>
  <c r="V19" i="2"/>
  <c r="J74" i="1"/>
  <c r="J93" i="1" s="1"/>
  <c r="H74" i="1"/>
  <c r="H93" i="1"/>
  <c r="J94" i="1"/>
  <c r="H94" i="1"/>
  <c r="D94" i="1"/>
  <c r="J83" i="1"/>
  <c r="H83" i="1"/>
  <c r="F84" i="1"/>
  <c r="D84" i="1"/>
  <c r="F69" i="1"/>
  <c r="F75" i="1" s="1"/>
  <c r="F94" i="1" s="1"/>
  <c r="D75" i="1"/>
  <c r="J69" i="1"/>
  <c r="H69" i="1"/>
  <c r="D69" i="1"/>
  <c r="J65" i="1"/>
  <c r="H65" i="1"/>
  <c r="F65" i="1"/>
  <c r="D65" i="1"/>
  <c r="H95" i="1" l="1"/>
  <c r="J95" i="1"/>
  <c r="V26" i="2" l="1"/>
  <c r="R24" i="2"/>
  <c r="R13" i="2"/>
  <c r="R14" i="2" s="1"/>
  <c r="D36" i="5"/>
  <c r="P11" i="2"/>
  <c r="N11" i="2"/>
  <c r="L11" i="2"/>
  <c r="T11" i="2"/>
  <c r="H31" i="1"/>
  <c r="J31" i="1"/>
  <c r="F31" i="1"/>
  <c r="D28" i="1"/>
  <c r="D31" i="1" s="1"/>
  <c r="T24" i="2" l="1"/>
  <c r="V24" i="2" s="1"/>
  <c r="V11" i="2"/>
  <c r="Z11" i="2" s="1"/>
  <c r="H60" i="5" l="1"/>
  <c r="H62" i="5" s="1"/>
  <c r="J60" i="5"/>
  <c r="J62" i="5" s="1"/>
  <c r="F60" i="5"/>
  <c r="F62" i="5" s="1"/>
  <c r="D60" i="5"/>
  <c r="D62" i="5" s="1"/>
  <c r="F66" i="1" l="1"/>
  <c r="J19" i="5"/>
  <c r="J21" i="5" s="1"/>
  <c r="H19" i="5"/>
  <c r="H21" i="5" s="1"/>
  <c r="D19" i="5"/>
  <c r="D21" i="5" s="1"/>
  <c r="D37" i="5" s="1"/>
  <c r="F19" i="5"/>
  <c r="F21" i="5" s="1"/>
  <c r="J80" i="6"/>
  <c r="J66" i="6"/>
  <c r="F80" i="6"/>
  <c r="F66" i="6"/>
  <c r="J57" i="1"/>
  <c r="J66" i="1" s="1"/>
  <c r="L11" i="4" s="1"/>
  <c r="N11" i="4" s="1"/>
  <c r="F57" i="1"/>
  <c r="J19" i="1"/>
  <c r="J32" i="1" s="1"/>
  <c r="F19" i="1"/>
  <c r="J97" i="5"/>
  <c r="J99" i="5" s="1"/>
  <c r="F97" i="5"/>
  <c r="F99" i="5" s="1"/>
  <c r="J71" i="5"/>
  <c r="F71" i="5"/>
  <c r="J36" i="5"/>
  <c r="F36" i="5"/>
  <c r="F32" i="1" l="1"/>
  <c r="F36" i="1" s="1"/>
  <c r="J37" i="5"/>
  <c r="F37" i="5"/>
  <c r="J36" i="1"/>
  <c r="F72" i="5"/>
  <c r="F100" i="5" s="1"/>
  <c r="J72" i="5"/>
  <c r="J100" i="5" s="1"/>
  <c r="H57" i="1"/>
  <c r="H66" i="1" s="1"/>
  <c r="D57" i="1"/>
  <c r="D66" i="1" s="1"/>
  <c r="F38" i="1" l="1"/>
  <c r="F7" i="6"/>
  <c r="F29" i="6" s="1"/>
  <c r="F45" i="6" s="1"/>
  <c r="F47" i="6" s="1"/>
  <c r="J101" i="5"/>
  <c r="F101" i="5"/>
  <c r="F42" i="1"/>
  <c r="F79" i="1" s="1"/>
  <c r="J38" i="1"/>
  <c r="J7" i="6"/>
  <c r="J29" i="6" s="1"/>
  <c r="J45" i="6" s="1"/>
  <c r="J47" i="6" s="1"/>
  <c r="V27" i="2"/>
  <c r="F76" i="1" l="1"/>
  <c r="P12" i="2" s="1"/>
  <c r="F68" i="1"/>
  <c r="F70" i="1" s="1"/>
  <c r="F88" i="1" s="1"/>
  <c r="F85" i="1" s="1"/>
  <c r="F83" i="1" s="1"/>
  <c r="J82" i="6"/>
  <c r="J84" i="6" s="1"/>
  <c r="J85" i="6" s="1"/>
  <c r="F82" i="6"/>
  <c r="F84" i="6" s="1"/>
  <c r="F85" i="6" s="1"/>
  <c r="J42" i="1"/>
  <c r="J68" i="1"/>
  <c r="J70" i="1" s="1"/>
  <c r="P29" i="2"/>
  <c r="V29" i="2" s="1"/>
  <c r="T23" i="2"/>
  <c r="T17" i="2"/>
  <c r="V17" i="2" s="1"/>
  <c r="T16" i="2"/>
  <c r="V16" i="2" s="1"/>
  <c r="Z16" i="2" s="1"/>
  <c r="T13" i="2"/>
  <c r="V13" i="2" s="1"/>
  <c r="T12" i="2"/>
  <c r="R20" i="2"/>
  <c r="R22" i="2" s="1"/>
  <c r="X14" i="2"/>
  <c r="X20" i="2" s="1"/>
  <c r="X23" i="2"/>
  <c r="X25" i="2" s="1"/>
  <c r="T14" i="2" l="1"/>
  <c r="T20" i="2" s="1"/>
  <c r="T22" i="2" s="1"/>
  <c r="T31" i="2" s="1"/>
  <c r="R25" i="2"/>
  <c r="R30" i="2" s="1"/>
  <c r="R32" i="2" s="1"/>
  <c r="R31" i="2"/>
  <c r="T25" i="2"/>
  <c r="X31" i="2"/>
  <c r="X22" i="2"/>
  <c r="X30" i="2" s="1"/>
  <c r="X32" i="2" s="1"/>
  <c r="T30" i="2" l="1"/>
  <c r="T32" i="2" s="1"/>
  <c r="H97" i="5" l="1"/>
  <c r="D97" i="5"/>
  <c r="H19" i="1" l="1"/>
  <c r="H32" i="1" s="1"/>
  <c r="H36" i="1" s="1"/>
  <c r="D19" i="1"/>
  <c r="H99" i="5"/>
  <c r="D99" i="5"/>
  <c r="H71" i="5"/>
  <c r="D71" i="5"/>
  <c r="H36" i="5"/>
  <c r="H37" i="5" s="1"/>
  <c r="D72" i="5" l="1"/>
  <c r="D100" i="5" s="1"/>
  <c r="D101" i="5" s="1"/>
  <c r="H72" i="5"/>
  <c r="H100" i="5" s="1"/>
  <c r="H101" i="5" s="1"/>
  <c r="H38" i="1"/>
  <c r="D32" i="1"/>
  <c r="D36" i="1" s="1"/>
  <c r="D38" i="1" s="1"/>
  <c r="Z17" i="2"/>
  <c r="H42" i="1" l="1"/>
  <c r="H68" i="1"/>
  <c r="H70" i="1" s="1"/>
  <c r="D42" i="1"/>
  <c r="D79" i="1" s="1"/>
  <c r="D68" i="1"/>
  <c r="D70" i="1" s="1"/>
  <c r="D88" i="1" s="1"/>
  <c r="D76" i="1" l="1"/>
  <c r="D85" i="1"/>
  <c r="D83" i="1" s="1"/>
  <c r="H80" i="6"/>
  <c r="D80" i="6"/>
  <c r="H66" i="6"/>
  <c r="D66" i="6"/>
  <c r="D74" i="1" l="1"/>
  <c r="D93" i="1" s="1"/>
  <c r="D95" i="1" s="1"/>
  <c r="P23" i="2"/>
  <c r="V23" i="2"/>
  <c r="Z26" i="2"/>
  <c r="V25" i="2" l="1"/>
  <c r="Z23" i="2"/>
  <c r="N14" i="2"/>
  <c r="N20" i="2" s="1"/>
  <c r="L14" i="2"/>
  <c r="L20" i="2" s="1"/>
  <c r="J14" i="2"/>
  <c r="J20" i="2" s="1"/>
  <c r="J22" i="2" s="1"/>
  <c r="H14" i="2"/>
  <c r="H20" i="2" s="1"/>
  <c r="F14" i="2"/>
  <c r="F20" i="2" s="1"/>
  <c r="D14" i="2"/>
  <c r="D20" i="2" s="1"/>
  <c r="Z13" i="2"/>
  <c r="J25" i="2" l="1"/>
  <c r="J30" i="2" s="1"/>
  <c r="J32" i="2" l="1"/>
  <c r="L10" i="4" l="1"/>
  <c r="N10" i="4" s="1"/>
  <c r="H7" i="6" l="1"/>
  <c r="J12" i="4"/>
  <c r="J16" i="4" s="1"/>
  <c r="H12" i="4"/>
  <c r="H16" i="4" s="1"/>
  <c r="H18" i="4" s="1"/>
  <c r="F12" i="4"/>
  <c r="F16" i="4" s="1"/>
  <c r="F18" i="4" s="1"/>
  <c r="D12" i="4"/>
  <c r="N31" i="2"/>
  <c r="D16" i="4" l="1"/>
  <c r="J18" i="4"/>
  <c r="D7" i="6"/>
  <c r="D29" i="6" s="1"/>
  <c r="D45" i="6" s="1"/>
  <c r="H29" i="6"/>
  <c r="H45" i="6" s="1"/>
  <c r="L19" i="4"/>
  <c r="N19" i="4" s="1"/>
  <c r="D18" i="4" l="1"/>
  <c r="J23" i="4"/>
  <c r="H47" i="6"/>
  <c r="H82" i="6" s="1"/>
  <c r="D47" i="6"/>
  <c r="D82" i="6" l="1"/>
  <c r="D84" i="6" s="1"/>
  <c r="D85" i="6" s="1"/>
  <c r="D23" i="4"/>
  <c r="H84" i="6"/>
  <c r="H85" i="6" s="1"/>
  <c r="Z27" i="2" l="1"/>
  <c r="Z29" i="2" l="1"/>
  <c r="Z24" i="2" l="1"/>
  <c r="L12" i="4" l="1"/>
  <c r="N12" i="4" s="1"/>
  <c r="N25" i="2"/>
  <c r="J21" i="4"/>
  <c r="J22" i="4" s="1"/>
  <c r="H21" i="4"/>
  <c r="F21" i="4"/>
  <c r="D21" i="4"/>
  <c r="L25" i="2"/>
  <c r="H25" i="2"/>
  <c r="F25" i="2"/>
  <c r="D25" i="2"/>
  <c r="L16" i="4" l="1"/>
  <c r="N16" i="4" s="1"/>
  <c r="D22" i="2"/>
  <c r="F22" i="2"/>
  <c r="L22" i="2"/>
  <c r="H22" i="2"/>
  <c r="H30" i="2" s="1"/>
  <c r="F22" i="4"/>
  <c r="F24" i="4" s="1"/>
  <c r="H22" i="4"/>
  <c r="H24" i="4" s="1"/>
  <c r="J24" i="4"/>
  <c r="L18" i="4" l="1"/>
  <c r="D31" i="2"/>
  <c r="H32" i="2"/>
  <c r="D30" i="2"/>
  <c r="D32" i="2" s="1"/>
  <c r="F30" i="2"/>
  <c r="F32" i="2" s="1"/>
  <c r="L31" i="2"/>
  <c r="L30" i="2"/>
  <c r="L32" i="2" s="1"/>
  <c r="N22" i="2"/>
  <c r="D22" i="4"/>
  <c r="D24" i="4" l="1"/>
  <c r="N18" i="4"/>
  <c r="N23" i="4" s="1"/>
  <c r="L23" i="4"/>
  <c r="N30" i="2"/>
  <c r="P25" i="2"/>
  <c r="L21" i="4" l="1"/>
  <c r="N21" i="4" s="1"/>
  <c r="Z25" i="2"/>
  <c r="L22" i="4" l="1"/>
  <c r="N22" i="4" s="1"/>
  <c r="L24" i="4" l="1"/>
  <c r="N24" i="4"/>
  <c r="F74" i="1" l="1"/>
  <c r="F93" i="1" s="1"/>
  <c r="F95" i="1" s="1"/>
  <c r="P14" i="2" l="1"/>
  <c r="P20" i="2" s="1"/>
  <c r="P22" i="2" s="1"/>
  <c r="V12" i="2"/>
  <c r="Z12" i="2" l="1"/>
  <c r="Z14" i="2" s="1"/>
  <c r="Z20" i="2" s="1"/>
  <c r="V14" i="2"/>
  <c r="V20" i="2" s="1"/>
  <c r="V31" i="2" s="1"/>
  <c r="P30" i="2"/>
  <c r="P32" i="2" s="1"/>
  <c r="V22" i="2"/>
  <c r="P31" i="2"/>
  <c r="V30" i="2" l="1"/>
  <c r="V32" i="2" s="1"/>
  <c r="Z22" i="2"/>
  <c r="Z31" i="2" l="1"/>
  <c r="Z30" i="2"/>
  <c r="Z32" i="2" s="1"/>
</calcChain>
</file>

<file path=xl/sharedStrings.xml><?xml version="1.0" encoding="utf-8"?>
<sst xmlns="http://schemas.openxmlformats.org/spreadsheetml/2006/main" count="442" uniqueCount="300">
  <si>
    <t>Power Solution Technologies Public Company Limited and its subsidiaries</t>
  </si>
  <si>
    <t>Statement of financial position</t>
  </si>
  <si>
    <t>As at 31 December 2021</t>
  </si>
  <si>
    <t>(Unit: Baht)</t>
  </si>
  <si>
    <t>Consolidated financial statements</t>
  </si>
  <si>
    <t>Separate financial statements</t>
  </si>
  <si>
    <t>Note</t>
  </si>
  <si>
    <t>2021</t>
  </si>
  <si>
    <t xml:space="preserve"> 2020</t>
  </si>
  <si>
    <t>Assets</t>
  </si>
  <si>
    <t>Current assets</t>
  </si>
  <si>
    <t>Cash and cash equivalents</t>
  </si>
  <si>
    <t>Trade and other receivables</t>
  </si>
  <si>
    <t>6, 8</t>
  </si>
  <si>
    <t>Current portion of finance lease receivables</t>
  </si>
  <si>
    <t>Short-term loans to related parties</t>
  </si>
  <si>
    <t>Current porion of long-term loans to non-related parties</t>
  </si>
  <si>
    <t>Contract assets</t>
  </si>
  <si>
    <t>Inventories</t>
  </si>
  <si>
    <t>Cost to fulfill customer contract</t>
  </si>
  <si>
    <t>Advances paid for inventories</t>
  </si>
  <si>
    <t>Other current assets</t>
  </si>
  <si>
    <t xml:space="preserve">Assets held for sale </t>
  </si>
  <si>
    <t xml:space="preserve">  </t>
  </si>
  <si>
    <t>Total current assets</t>
  </si>
  <si>
    <t>Non-current assets</t>
  </si>
  <si>
    <t>Restricted bank deposits</t>
  </si>
  <si>
    <t>Finance lease receivables, net of current poriton</t>
  </si>
  <si>
    <t>Other non-current financial assets</t>
  </si>
  <si>
    <t>Long-term loan to non-related party, net of current poriton</t>
  </si>
  <si>
    <t>Investments in subsidiaries</t>
  </si>
  <si>
    <t>Investment in joint venture</t>
  </si>
  <si>
    <t>Investments in associate</t>
  </si>
  <si>
    <t>Investments in properties</t>
  </si>
  <si>
    <t xml:space="preserve">Property, plant and equipment </t>
  </si>
  <si>
    <t xml:space="preserve">Intangible assets </t>
  </si>
  <si>
    <t>Deferred tax assets</t>
  </si>
  <si>
    <t>Goodwill</t>
  </si>
  <si>
    <t xml:space="preserve"> - </t>
  </si>
  <si>
    <t>Other non-current assets</t>
  </si>
  <si>
    <t>Total non-current assets</t>
  </si>
  <si>
    <t>Total assets</t>
  </si>
  <si>
    <t>The accompanying notes are an integral part of the financial statements.</t>
  </si>
  <si>
    <t>Statement of financial position (continued)</t>
  </si>
  <si>
    <t>Liabilities and shareholders' equity</t>
  </si>
  <si>
    <t>Current liabilities</t>
  </si>
  <si>
    <t>Bank overdrafts and short-term loans from banks</t>
  </si>
  <si>
    <t>Trade and other payables</t>
  </si>
  <si>
    <t>6, 22</t>
  </si>
  <si>
    <t>Current portion of long-term liabilities</t>
  </si>
  <si>
    <t xml:space="preserve">    - debentures</t>
  </si>
  <si>
    <t xml:space="preserve">    - long-term loans</t>
  </si>
  <si>
    <t xml:space="preserve">    - lease liabilities</t>
  </si>
  <si>
    <t>Short-term loans from related parties</t>
  </si>
  <si>
    <t>Short-term loans from non-related parties</t>
  </si>
  <si>
    <t>Contract liabilities</t>
  </si>
  <si>
    <t>Advances received from customers</t>
  </si>
  <si>
    <t>Corporate income tax payable</t>
  </si>
  <si>
    <t>Other current liabilities</t>
  </si>
  <si>
    <t xml:space="preserve">Liabilities relating to assets held for sale </t>
  </si>
  <si>
    <t>Total current liabilities</t>
  </si>
  <si>
    <t>Non-current liabilities</t>
  </si>
  <si>
    <t>Net of current portion of long-term liabilities</t>
  </si>
  <si>
    <t>Provision for long-term employee benefits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</si>
  <si>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</si>
  <si>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</si>
  <si>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</si>
  <si>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</si>
  <si>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</si>
  <si>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 </t>
  </si>
  <si>
    <t xml:space="preserve">      2,371,949,580 ordinary shares of Baht 0.50 each</t>
  </si>
  <si>
    <t xml:space="preserve">   Issued and paid-up</t>
  </si>
  <si>
    <t>Share premium</t>
  </si>
  <si>
    <t>Capital reserve for share-based payment transactions</t>
  </si>
  <si>
    <t xml:space="preserve">Deficit from the changes in the ownership </t>
  </si>
  <si>
    <t xml:space="preserve">   interests in subsidiaries</t>
  </si>
  <si>
    <t xml:space="preserve">Retained earnings </t>
  </si>
  <si>
    <t xml:space="preserve">   Appropriated - statutory reserve</t>
  </si>
  <si>
    <t xml:space="preserve">      The Company</t>
  </si>
  <si>
    <t xml:space="preserve">      Subsidiaries</t>
  </si>
  <si>
    <t>-</t>
  </si>
  <si>
    <t xml:space="preserve">   Unappropriated</t>
  </si>
  <si>
    <t>Other comprehensive income</t>
  </si>
  <si>
    <t>Equity attributable to owners of the Company</t>
  </si>
  <si>
    <t>Non-controlling interests of the subsidiaries</t>
  </si>
  <si>
    <t>Total shareholders' equity</t>
  </si>
  <si>
    <t>Total liabilities and shareholders' equity</t>
  </si>
  <si>
    <t>Directors</t>
  </si>
  <si>
    <t>Statement of comprehensive income</t>
  </si>
  <si>
    <t>For the year ended 31 December 2021</t>
  </si>
  <si>
    <t>2020</t>
  </si>
  <si>
    <t>Profit or loss:</t>
  </si>
  <si>
    <t>Continuing operations</t>
  </si>
  <si>
    <t>Revenues</t>
  </si>
  <si>
    <t>Sales income</t>
  </si>
  <si>
    <t>Services income</t>
  </si>
  <si>
    <t>Sales of electricity income</t>
  </si>
  <si>
    <t>Revenue from construction service</t>
  </si>
  <si>
    <t>Other income</t>
  </si>
  <si>
    <t xml:space="preserve">   Dividend income</t>
  </si>
  <si>
    <t>6, 14</t>
  </si>
  <si>
    <t xml:space="preserve">   Gain on sales of investments in subsidiaries</t>
  </si>
  <si>
    <t xml:space="preserve">   Gain on change in investment status</t>
  </si>
  <si>
    <t xml:space="preserve">   Others</t>
  </si>
  <si>
    <t>Total revenues</t>
  </si>
  <si>
    <t>Expenses</t>
  </si>
  <si>
    <t xml:space="preserve">Cost of sales </t>
  </si>
  <si>
    <t>Cost of services</t>
  </si>
  <si>
    <t>Cost of electricity sold</t>
  </si>
  <si>
    <t>Cost of construction service</t>
  </si>
  <si>
    <t>Selling and distribution expenses</t>
  </si>
  <si>
    <t>Administrative expenses</t>
  </si>
  <si>
    <t>Loss on assets written off</t>
  </si>
  <si>
    <t>17,18</t>
  </si>
  <si>
    <t>Loss on impairment of investments</t>
  </si>
  <si>
    <t>Loss on impairment of assets</t>
  </si>
  <si>
    <t>Loss on goodwill</t>
  </si>
  <si>
    <t>Total expenses</t>
  </si>
  <si>
    <t>Profit (loss) from operating activities</t>
  </si>
  <si>
    <t xml:space="preserve">Share of loss from investment in joint venture </t>
  </si>
  <si>
    <t>Finance income</t>
  </si>
  <si>
    <t>Finance cost</t>
  </si>
  <si>
    <t>6, 32</t>
  </si>
  <si>
    <t xml:space="preserve">Profit (loss) before income tax </t>
  </si>
  <si>
    <t>Income tax revenue (expense)</t>
  </si>
  <si>
    <t>Profit (loss) for the year from continuing operations</t>
  </si>
  <si>
    <t>Discontinued operations</t>
  </si>
  <si>
    <t>Loss after tax for the year from discontinued operations</t>
  </si>
  <si>
    <t>Profit (loss) for the year</t>
  </si>
  <si>
    <t>Statement of comprehensive income (continue)</t>
  </si>
  <si>
    <t>Other comprehensive income:</t>
  </si>
  <si>
    <t xml:space="preserve">Other comprehensive income to be reclassified </t>
  </si>
  <si>
    <t xml:space="preserve">   to profit or loss in subsequent periods:</t>
  </si>
  <si>
    <t>Share of other comprehensive income</t>
  </si>
  <si>
    <t xml:space="preserve">   from investment in joint venture</t>
  </si>
  <si>
    <t>Other comprehensive income to be reclassified</t>
  </si>
  <si>
    <t xml:space="preserve">   to profit or loss in subsequent period </t>
  </si>
  <si>
    <t xml:space="preserve">   - net of income tax</t>
  </si>
  <si>
    <t xml:space="preserve">Other comprehensive income not to be reclassified </t>
  </si>
  <si>
    <t>Actuarial loss - net of income tax</t>
  </si>
  <si>
    <t>Other comprehensive income for the year</t>
  </si>
  <si>
    <t>Total comprehensive income for the year from continued operations</t>
  </si>
  <si>
    <t>Total comprehensive income for the year from discontinued operations</t>
  </si>
  <si>
    <t>Total comprehensive income for the year</t>
  </si>
  <si>
    <t>Profit and loss attributable to:</t>
  </si>
  <si>
    <t>Equity holders of the Company</t>
  </si>
  <si>
    <t xml:space="preserve">  Profit (loss) for the year from continued operations</t>
  </si>
  <si>
    <t xml:space="preserve">  Loss for the year from discontinued operations</t>
  </si>
  <si>
    <t>Non-controlling interests of the subsidiary</t>
  </si>
  <si>
    <t>Total comprehensive income attributable to:</t>
  </si>
  <si>
    <t xml:space="preserve">  Total comprehensive income for the year from continued operations</t>
  </si>
  <si>
    <t xml:space="preserve">  Total comprehensive income for the year from discontinued operations</t>
  </si>
  <si>
    <t>Earnings per share</t>
  </si>
  <si>
    <t xml:space="preserve">   Profit (loss) attributable to equity holders of the Company</t>
  </si>
  <si>
    <t xml:space="preserve">    from continued operations</t>
  </si>
  <si>
    <t xml:space="preserve">    from discontinued operations</t>
  </si>
  <si>
    <t>Statement of changes in shareholders' equity</t>
  </si>
  <si>
    <t>Surplus (deficit) from</t>
  </si>
  <si>
    <t>Share of other</t>
  </si>
  <si>
    <t xml:space="preserve">Total other </t>
  </si>
  <si>
    <t>Total equity</t>
  </si>
  <si>
    <t>Issued and</t>
  </si>
  <si>
    <t>Capital reserve</t>
  </si>
  <si>
    <t>the changes in</t>
  </si>
  <si>
    <t>Retained earnings</t>
  </si>
  <si>
    <t>comprehensive income</t>
  </si>
  <si>
    <t>components of</t>
  </si>
  <si>
    <t>attributable to</t>
  </si>
  <si>
    <t>Non-controlling</t>
  </si>
  <si>
    <t>Total</t>
  </si>
  <si>
    <t>paid-up</t>
  </si>
  <si>
    <t xml:space="preserve"> for share-based</t>
  </si>
  <si>
    <t>the ownership interest</t>
  </si>
  <si>
    <t>Appropriated - statutory reserve</t>
  </si>
  <si>
    <t>from investment</t>
  </si>
  <si>
    <t>shareholders'</t>
  </si>
  <si>
    <t>owners of</t>
  </si>
  <si>
    <t xml:space="preserve"> interests of</t>
  </si>
  <si>
    <t>share capital</t>
  </si>
  <si>
    <t>payment transactions</t>
  </si>
  <si>
    <t>in subsidiary</t>
  </si>
  <si>
    <t>The Company</t>
  </si>
  <si>
    <t>Subsidiaries</t>
  </si>
  <si>
    <t>Unappropriated</t>
  </si>
  <si>
    <t xml:space="preserve"> in joint venture </t>
  </si>
  <si>
    <t>equity</t>
  </si>
  <si>
    <t>the Company</t>
  </si>
  <si>
    <t>the subsidiaries</t>
  </si>
  <si>
    <t>Balance as at 1 January 2020</t>
  </si>
  <si>
    <t>Loss for the year</t>
  </si>
  <si>
    <t>Increase in share capital in subsidiary</t>
  </si>
  <si>
    <t>Increase in investment in subsidiary</t>
  </si>
  <si>
    <t>Dividend paid</t>
  </si>
  <si>
    <t>Unappropriated retained earnings transferred</t>
  </si>
  <si>
    <t xml:space="preserve">   to statutory reserve</t>
  </si>
  <si>
    <t>Balance as at 31 December 2020</t>
  </si>
  <si>
    <t>Balance as at 1 January 2021</t>
  </si>
  <si>
    <t>Increase from sale of investments in subsidiaries</t>
  </si>
  <si>
    <t xml:space="preserve">Decrease from purchase of investments in subsidiary </t>
  </si>
  <si>
    <t xml:space="preserve">Unappropriated retained earnings transferred </t>
  </si>
  <si>
    <t>Balance as at 31 December 2021</t>
  </si>
  <si>
    <t>Statement of changes in shareholders' equity (continued)</t>
  </si>
  <si>
    <t xml:space="preserve">Appropriated - </t>
  </si>
  <si>
    <t xml:space="preserve"> payment transactions</t>
  </si>
  <si>
    <t>statutory reserve</t>
  </si>
  <si>
    <t>Profit for the year</t>
  </si>
  <si>
    <t>Cash flow statements</t>
  </si>
  <si>
    <t>Cash flows from operating activities</t>
  </si>
  <si>
    <t>Profit (loss) before tax</t>
  </si>
  <si>
    <t>Loss before tax for the year from discontinued operations (Note 20)</t>
  </si>
  <si>
    <t xml:space="preserve">Adjustments to reconcile profit (loss) before tax to </t>
  </si>
  <si>
    <t xml:space="preserve">   net cash provided by (paid from) operating activities:</t>
  </si>
  <si>
    <t xml:space="preserve">   Depreciation and amortisation</t>
  </si>
  <si>
    <t xml:space="preserve">   Amortisation of transaction cost</t>
  </si>
  <si>
    <t xml:space="preserve">   Amortisation of financial fee</t>
  </si>
  <si>
    <t xml:space="preserve">   Allowance for expected credit losses (reversal)</t>
  </si>
  <si>
    <t xml:space="preserve">   Allowance for investment in subsidiaries impairment</t>
  </si>
  <si>
    <t xml:space="preserve">   Allowance for asset impairment</t>
  </si>
  <si>
    <t xml:space="preserve">   Allowance for diminution in value of inventories (reversal)</t>
  </si>
  <si>
    <t xml:space="preserve">   Allowance for goodwill impairment</t>
  </si>
  <si>
    <t xml:space="preserve">   Provision for long-term employee benefits</t>
  </si>
  <si>
    <t xml:space="preserve">   Gain from sales of assets</t>
  </si>
  <si>
    <t xml:space="preserve">   Loss from assets written off</t>
  </si>
  <si>
    <t xml:space="preserve">   Gain on sale of investment in subsidiaries</t>
  </si>
  <si>
    <t xml:space="preserve">   Share of loss from investment in joint venture</t>
  </si>
  <si>
    <t xml:space="preserve">   Unrealised gain on exchange</t>
  </si>
  <si>
    <t xml:space="preserve">   Finance income</t>
  </si>
  <si>
    <t xml:space="preserve">   Finance cost</t>
  </si>
  <si>
    <t xml:space="preserve">Profit from operating activities before changes </t>
  </si>
  <si>
    <t xml:space="preserve">   in operating assets and liabilities</t>
  </si>
  <si>
    <t xml:space="preserve">Operating assets decrease (increase) </t>
  </si>
  <si>
    <t xml:space="preserve">   Trade and other receivables</t>
  </si>
  <si>
    <t xml:space="preserve">   Finance lease receivables</t>
  </si>
  <si>
    <t xml:space="preserve">   Contract assets</t>
  </si>
  <si>
    <t xml:space="preserve">   Inventories</t>
  </si>
  <si>
    <t xml:space="preserve">   Costs to fulfill customer contracts</t>
  </si>
  <si>
    <t xml:space="preserve">   Advances paid for inventories</t>
  </si>
  <si>
    <t xml:space="preserve">   Other current assets</t>
  </si>
  <si>
    <t xml:space="preserve">   Other non-current assets</t>
  </si>
  <si>
    <t>Operating liabilities increase (decrease)</t>
  </si>
  <si>
    <t xml:space="preserve">   Trade and other payables</t>
  </si>
  <si>
    <t xml:space="preserve">   Advances received from customers</t>
  </si>
  <si>
    <t xml:space="preserve">   Contract liabilities</t>
  </si>
  <si>
    <t xml:space="preserve">   Other current liabilities</t>
  </si>
  <si>
    <t xml:space="preserve">   Other non-current liabilities</t>
  </si>
  <si>
    <t xml:space="preserve">   Cash paid for income tax</t>
  </si>
  <si>
    <t>Net cash flows from (used in) operating activities</t>
  </si>
  <si>
    <t>Cash flow statements (continued)</t>
  </si>
  <si>
    <t>Cash flows from investing activities</t>
  </si>
  <si>
    <t>Decrease (increase) in short-term loans to related parties</t>
  </si>
  <si>
    <t>Decrease in long-term loan to non-related parties</t>
  </si>
  <si>
    <t>Cash paid for acquisition of investments in subsidiaries</t>
  </si>
  <si>
    <t>Cash received from sales of investments in subsidiaries</t>
  </si>
  <si>
    <t>Cash received from sales non-current financial assets</t>
  </si>
  <si>
    <t xml:space="preserve">Cash paid for purchases of property, plant, equipment and </t>
  </si>
  <si>
    <t xml:space="preserve">   intangible assets</t>
  </si>
  <si>
    <t>Dividend received</t>
  </si>
  <si>
    <t>Interest income</t>
  </si>
  <si>
    <t>Net cash flows from (used in) investing activities</t>
  </si>
  <si>
    <t>Cash flows from financing activities</t>
  </si>
  <si>
    <t xml:space="preserve">Decrease (increase) in restricted bank deposits  </t>
  </si>
  <si>
    <t xml:space="preserve">Increase (decrease) in bank overdrafts and short-term loans </t>
  </si>
  <si>
    <t>Cash received from the debentures issued (net of transaction cost)</t>
  </si>
  <si>
    <t xml:space="preserve">Repayment of debentures </t>
  </si>
  <si>
    <t>Cash received from long-term loans</t>
  </si>
  <si>
    <t>Repayment of long-term loans</t>
  </si>
  <si>
    <t>Repayment of lease liabilities</t>
  </si>
  <si>
    <t>Decrease in short-term loans from non-related parties</t>
  </si>
  <si>
    <t>Increase (decrease) in short-term loans from related parties</t>
  </si>
  <si>
    <t>Cash received from increase shares capital</t>
  </si>
  <si>
    <t>Interest paid</t>
  </si>
  <si>
    <t xml:space="preserve">Cash and cash equivalents classifed as assets held for sale </t>
  </si>
  <si>
    <t>Net increase (decrease) in cash and cash equivalents</t>
  </si>
  <si>
    <t>Cash and cash equivalents at beginning of year</t>
  </si>
  <si>
    <t>Cash and cash equivalents at end of year (Note 7)</t>
  </si>
  <si>
    <t>Supplemental cash flows information</t>
  </si>
  <si>
    <t>Non-cash transactions</t>
  </si>
  <si>
    <t xml:space="preserve">   Increase in payables from purchase of assets</t>
  </si>
  <si>
    <t xml:space="preserve">   Increase in payables from investment in subsidiaries</t>
  </si>
  <si>
    <t xml:space="preserve">   Borrowing cost recorded as cost to fulfill customer contract</t>
  </si>
  <si>
    <t xml:space="preserve">   Actuarial loss - net of income tax</t>
  </si>
  <si>
    <t xml:space="preserve">   Increase (decrease) in net lease liabilities</t>
  </si>
  <si>
    <t xml:space="preserve">   Decrease (increase) in investment in subsidiaries from payment</t>
  </si>
  <si>
    <t xml:space="preserve">      by transfer loan in subsidiaries</t>
  </si>
  <si>
    <t xml:space="preserve">   Transferred other receivable - related party paid for</t>
  </si>
  <si>
    <t xml:space="preserve">      increasing in share capital in subsidiary</t>
  </si>
  <si>
    <t xml:space="preserve">   Transfer other receivable - related parties to pay</t>
  </si>
  <si>
    <t xml:space="preserve">       other payable - related parties</t>
  </si>
  <si>
    <t xml:space="preserve">       short-term loan from related parties</t>
  </si>
  <si>
    <t xml:space="preserve">   Transfer interest receivable - related parties to pay</t>
  </si>
  <si>
    <t xml:space="preserve">   Transfer short-term loan to related parties to pay</t>
  </si>
  <si>
    <t xml:space="preserve">   Transfer dividend income to pay short-term loan</t>
  </si>
  <si>
    <t xml:space="preserve">        from related party</t>
  </si>
  <si>
    <t xml:space="preserve">   Transfer assets and liabilities to discontinued operations (Note 20)</t>
  </si>
  <si>
    <t>Basic earnings per share</t>
  </si>
  <si>
    <t>Net cash flows from (used in) financing activities</t>
  </si>
  <si>
    <t>Proceeds from sales of land and equipment</t>
  </si>
  <si>
    <t xml:space="preserve">   Transfer construction in progress to inventory</t>
  </si>
  <si>
    <t xml:space="preserve">   Transfer other current liabilities to write-off equipment</t>
  </si>
  <si>
    <t xml:space="preserve">   Transfer property, plant and equipment to investments in properties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</si>
</sst>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;[Red]\-&quot;฿&quot;#,##0"/>
    <numFmt numFmtId="165" formatCode="&quot;฿&quot;#,##0.00;[Red]\-&quot;฿&quot;#,##0.00"/>
    <numFmt numFmtId="166" formatCode="_-* #,##0_-;\-* #,##0_-;_-* &quot;-&quot;_-;_-@_-"/>
    <numFmt numFmtId="167" formatCode="_-* #,##0.00_-;\-* #,##0.00_-;_-* &quot;-&quot;??_-;_-@_-"/>
    <numFmt numFmtId="168" formatCode="0.0%"/>
    <numFmt numFmtId="169" formatCode="dd\-mmm\-yy_)"/>
    <numFmt numFmtId="170" formatCode="0.00_)"/>
    <numFmt numFmtId="171" formatCode="#,##0.00\ &quot;F&quot;;\-#,##0.00\ &quot;F&quot;"/>
    <numFmt numFmtId="172" formatCode="#,##0.0_);[Red]\(#,##0.0\)"/>
    <numFmt numFmtId="173" formatCode="#,##0.00;[Red]\(#,##0.00\)"/>
    <numFmt numFmtId="174" formatCode="_(* #,##0_);[Red]_(* \(#,##0\);_(* &quot;-&quot;_);_(@_)"/>
    <numFmt numFmtId="175" formatCode="&quot;วันที่&quot;\ \ว\ \ด\ด\ด\ด\ \ป\ป\ป\ป"/>
    <numFmt numFmtId="176" formatCode="d\ \ด\ด\ด\ \b\b"/>
    <numFmt numFmtId="177" formatCode="\ว\ \ด\ด\ด\ \ป\ป"/>
    <numFmt numFmtId="178" formatCode=";;;"/>
    <numFmt numFmtId="179" formatCode="&quot;ผ&quot;#,##0.00_);[Red]\(&quot;ผ&quot;#,##0.00\)"/>
    <numFmt numFmtId="180" formatCode="#,##0\ ;\(#,##0\)"/>
    <numFmt numFmtId="181" formatCode="#,##0.00\ ;\(#,##0.00\)"/>
    <numFmt numFmtId="182" formatCode="_(* #,##0_);_(* \(#,##0\);_(* &quot;-&quot;??_);_(@_)"/>
    <numFmt numFmtId="183" formatCode="_-&quot;S$&quot;* #,##0.00_-;\-&quot;S$&quot;* #,##0.00_-;_-&quot;S$&quot;* &quot;-&quot;??_-;_-@_-"/>
    <numFmt numFmtId="184" formatCode="_-* #,##0\ _F_B_-;\-* #,##0\ _F_B_-;_-* &quot;-&quot;\ _F_B_-;_-@_-"/>
    <numFmt numFmtId="185" formatCode="_-* #,##0.00\ _F_B_-;\-* #,##0.00\ _F_B_-;_-* &quot;-&quot;??\ _F_B_-;_-@_-"/>
    <numFmt numFmtId="186" formatCode="&quot;฿&quot;\t#,##0_);[Red]\(&quot;฿&quot;\t#,##0\)"/>
    <numFmt numFmtId="187" formatCode="_-* #,##0_-;\-* #,##0_-;_-* &quot;-&quot;??_-;_-@_-"/>
    <numFmt numFmtId="188" formatCode="0,,"/>
    <numFmt numFmtId="189" formatCode="#,##0.0"/>
    <numFmt numFmtId="190" formatCode="#,##0,"/>
    <numFmt numFmtId="191" formatCode="#,##0.000\ ;\(#,##0.000\)"/>
    <numFmt numFmtId="192" formatCode="#,##0.0000\ ;\(#,##0.0000\)"/>
    <numFmt numFmtId="193" formatCode="#,##0.00000\ ;\(#,##0.00000\)"/>
  </numFmts>
  <fonts count="75">
    <font>
      <sz val="14"/>
      <name val="Cordia New"/>
      <charset val="222"/>
    </font>
    <font>
      <sz val="14"/>
      <name val="Cordia New"/>
      <family val="2"/>
    </font>
    <font>
      <sz val="10"/>
      <name val="Tms Rmn"/>
    </font>
    <font>
      <sz val="14"/>
      <name val="CordiaUPC"/>
      <family val="2"/>
      <charset val="222"/>
    </font>
    <font>
      <sz val="14"/>
      <name val="AngsanaUPC"/>
      <family val="1"/>
      <charset val="222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name val="ApFont"/>
      <charset val="222"/>
    </font>
    <font>
      <sz val="12"/>
      <name val="Tms Rmn"/>
      <charset val="222"/>
    </font>
    <font>
      <u/>
      <sz val="14"/>
      <color indexed="36"/>
      <name val="CordiaUPC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8"/>
      <name val="Arial"/>
      <family val="2"/>
      <charset val="222"/>
    </font>
    <font>
      <sz val="6"/>
      <name val="Palatino"/>
      <family val="1"/>
      <charset val="222"/>
    </font>
    <font>
      <sz val="28"/>
      <name val="Helvetica-Black"/>
      <charset val="222"/>
    </font>
    <font>
      <sz val="10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u/>
      <sz val="14"/>
      <color indexed="12"/>
      <name val="CordiaUPC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0"/>
      <name val="Palatino"/>
      <family val="1"/>
      <charset val="222"/>
    </font>
    <font>
      <sz val="12"/>
      <name val="Helvetica-Black"/>
      <charset val="222"/>
    </font>
    <font>
      <sz val="10"/>
      <name val="Arial"/>
      <family val="2"/>
    </font>
    <font>
      <b/>
      <sz val="10"/>
      <name val="Palatino"/>
      <family val="1"/>
      <charset val="222"/>
    </font>
    <font>
      <sz val="9"/>
      <name val="Tms Rmn"/>
    </font>
    <font>
      <sz val="12"/>
      <name val="Palatino"/>
      <family val="1"/>
      <charset val="222"/>
    </font>
    <font>
      <sz val="11"/>
      <name val="Helvetica-Black"/>
      <charset val="222"/>
    </font>
    <font>
      <sz val="14"/>
      <name val="Cordia New"/>
      <family val="2"/>
    </font>
    <font>
      <u/>
      <sz val="14"/>
      <color indexed="12"/>
      <name val="Cordia New"/>
      <family val="2"/>
    </font>
    <font>
      <u/>
      <sz val="14"/>
      <color indexed="36"/>
      <name val="Cordia New"/>
      <family val="2"/>
    </font>
    <font>
      <sz val="10"/>
      <name val="ApFont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2"/>
      <name val="Helv"/>
    </font>
    <font>
      <sz val="8"/>
      <name val="Arial"/>
      <family val="2"/>
    </font>
    <font>
      <b/>
      <sz val="10"/>
      <color indexed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9"/>
      <name val="Arial Rounded MT Bold"/>
      <family val="2"/>
    </font>
    <font>
      <b/>
      <sz val="10"/>
      <color indexed="15"/>
      <name val="Arial Rounded MT Bold"/>
      <family val="2"/>
    </font>
    <font>
      <sz val="10"/>
      <color indexed="15"/>
      <name val="Arial Rounded MT Bold"/>
      <family val="2"/>
    </font>
    <font>
      <sz val="10"/>
      <name val="MS Sans Serif"/>
      <family val="2"/>
    </font>
    <font>
      <sz val="14"/>
      <name val="Angsana New"/>
      <family val="1"/>
    </font>
    <font>
      <sz val="10"/>
      <name val="Franklin Gothic Medium"/>
      <family val="2"/>
    </font>
    <font>
      <b/>
      <sz val="10"/>
      <color indexed="13"/>
      <name val="Arial Rounded MT Bold"/>
      <family val="2"/>
    </font>
    <font>
      <b/>
      <sz val="12"/>
      <color indexed="43"/>
      <name val="Helv"/>
    </font>
    <font>
      <sz val="8"/>
      <color indexed="13"/>
      <name val="Arial Rounded MT Bold"/>
      <family val="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4"/>
      <name val="Cordia New"/>
      <family val="1"/>
    </font>
    <font>
      <b/>
      <sz val="18"/>
      <color indexed="5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2"/>
      <name val="ทsฒำฉ๚ล้"/>
      <family val="1"/>
      <charset val="136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color theme="1"/>
      <name val="Arial"/>
      <family val="2"/>
    </font>
    <font>
      <sz val="14"/>
      <color theme="1"/>
      <name val="Angsana New"/>
      <family val="2"/>
      <charset val="222"/>
    </font>
    <font>
      <sz val="11"/>
      <color theme="1"/>
      <name val="Calibri"/>
      <family val="2"/>
      <charset val="222"/>
      <scheme val="minor"/>
    </font>
    <font>
      <sz val="10"/>
      <color theme="1"/>
      <name val="Tahoma"/>
      <family val="2"/>
      <charset val="222"/>
    </font>
    <font>
      <sz val="16"/>
      <color theme="1"/>
      <name val="AngsanaUPC"/>
      <family val="2"/>
      <charset val="22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8"/>
        <bgColor indexed="64"/>
      </patternFill>
    </fill>
    <fill>
      <patternFill patternType="solid">
        <fgColor indexed="8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236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5" borderId="0" applyNumberFormat="0" applyBorder="0" applyAlignment="0" applyProtection="0"/>
    <xf numFmtId="0" fontId="42" fillId="8" borderId="0" applyNumberFormat="0" applyBorder="0" applyAlignment="0" applyProtection="0"/>
    <xf numFmtId="0" fontId="42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187" fontId="44" fillId="0" borderId="0"/>
    <xf numFmtId="187" fontId="45" fillId="0" borderId="0"/>
    <xf numFmtId="187" fontId="46" fillId="0" borderId="0"/>
    <xf numFmtId="3" fontId="47" fillId="0" borderId="2"/>
    <xf numFmtId="167" fontId="1" fillId="0" borderId="0" applyFont="0" applyFill="0" applyBorder="0" applyAlignment="0" applyProtection="0"/>
    <xf numFmtId="172" fontId="2" fillId="0" borderId="0" applyFill="0" applyBorder="0" applyAlignment="0" applyProtection="0"/>
    <xf numFmtId="40" fontId="2" fillId="0" borderId="0" applyFill="0" applyBorder="0" applyAlignment="0" applyProtection="0"/>
    <xf numFmtId="174" fontId="3" fillId="22" borderId="0" applyFill="0" applyBorder="0" applyAlignment="0">
      <alignment vertical="top"/>
    </xf>
    <xf numFmtId="175" fontId="3" fillId="0" borderId="0" applyFill="0" applyBorder="0" applyAlignment="0" applyProtection="0"/>
    <xf numFmtId="167" fontId="7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71" fillId="0" borderId="0" applyFont="0" applyFill="0" applyBorder="0" applyAlignment="0" applyProtection="0"/>
    <xf numFmtId="43" fontId="26" fillId="0" borderId="0" applyNumberFormat="0" applyFill="0" applyBorder="0" applyAlignment="0" applyProtection="0"/>
    <xf numFmtId="43" fontId="4" fillId="0" borderId="0" applyFont="0" applyFill="0" applyBorder="0" applyAlignment="0" applyProtection="0"/>
    <xf numFmtId="167" fontId="72" fillId="0" borderId="0" applyFont="0" applyFill="0" applyBorder="0" applyAlignment="0" applyProtection="0"/>
    <xf numFmtId="167" fontId="48" fillId="0" borderId="0" applyFont="0" applyFill="0" applyBorder="0" applyAlignment="0" applyProtection="0"/>
    <xf numFmtId="43" fontId="70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73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43" fontId="70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43" fontId="26" fillId="0" borderId="0" applyNumberFormat="0" applyFill="0" applyBorder="0" applyAlignment="0" applyProtection="0"/>
    <xf numFmtId="4" fontId="34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171" fontId="4" fillId="0" borderId="0"/>
    <xf numFmtId="183" fontId="39" fillId="0" borderId="0"/>
    <xf numFmtId="0" fontId="5" fillId="0" borderId="0">
      <alignment horizontal="left"/>
    </xf>
    <xf numFmtId="0" fontId="6" fillId="0" borderId="0"/>
    <xf numFmtId="0" fontId="7" fillId="0" borderId="0">
      <alignment horizontal="left"/>
    </xf>
    <xf numFmtId="176" fontId="3" fillId="22" borderId="4" applyFill="0" applyBorder="0" applyAlignment="0">
      <alignment horizontal="right"/>
    </xf>
    <xf numFmtId="179" fontId="8" fillId="0" borderId="0" applyFont="0" applyFill="0" applyBorder="0" applyAlignment="0" applyProtection="0"/>
    <xf numFmtId="169" fontId="4" fillId="0" borderId="0"/>
    <xf numFmtId="184" fontId="39" fillId="0" borderId="0"/>
    <xf numFmtId="168" fontId="4" fillId="0" borderId="0"/>
    <xf numFmtId="185" fontId="39" fillId="0" borderId="0"/>
    <xf numFmtId="0" fontId="9" fillId="0" borderId="0" applyNumberFormat="0" applyFill="0" applyBorder="0" applyAlignment="0" applyProtection="0"/>
    <xf numFmtId="0" fontId="11" fillId="0" borderId="0">
      <alignment horizontal="left"/>
    </xf>
    <xf numFmtId="0" fontId="12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0" fontId="13" fillId="0" borderId="0">
      <alignment horizontal="left"/>
    </xf>
    <xf numFmtId="38" fontId="14" fillId="23" borderId="0" applyNumberFormat="0" applyBorder="0" applyAlignment="0" applyProtection="0"/>
    <xf numFmtId="38" fontId="40" fillId="23" borderId="0" applyNumberFormat="0" applyBorder="0" applyAlignment="0" applyProtection="0"/>
    <xf numFmtId="0" fontId="15" fillId="0" borderId="0">
      <alignment horizontal="left"/>
    </xf>
    <xf numFmtId="0" fontId="15" fillId="0" borderId="0">
      <alignment horizontal="left"/>
    </xf>
    <xf numFmtId="0" fontId="15" fillId="0" borderId="0">
      <alignment horizontal="left"/>
    </xf>
    <xf numFmtId="0" fontId="17" fillId="0" borderId="0">
      <alignment horizontal="left"/>
    </xf>
    <xf numFmtId="0" fontId="16" fillId="0" borderId="5">
      <alignment horizontal="left" vertical="top"/>
    </xf>
    <xf numFmtId="0" fontId="18" fillId="0" borderId="0">
      <alignment horizontal="left"/>
    </xf>
    <xf numFmtId="0" fontId="19" fillId="0" borderId="5">
      <alignment horizontal="left" vertical="top"/>
    </xf>
    <xf numFmtId="0" fontId="20" fillId="0" borderId="0">
      <alignment horizontal="left"/>
    </xf>
    <xf numFmtId="178" fontId="2" fillId="0" borderId="0" applyFill="0" applyBorder="0" applyAlignment="0" applyProtection="0"/>
    <xf numFmtId="10" fontId="14" fillId="24" borderId="2" applyNumberFormat="0" applyBorder="0" applyAlignment="0" applyProtection="0"/>
    <xf numFmtId="10" fontId="40" fillId="24" borderId="2" applyNumberFormat="0" applyBorder="0" applyAlignment="0" applyProtection="0"/>
    <xf numFmtId="188" fontId="39" fillId="0" borderId="0"/>
    <xf numFmtId="187" fontId="45" fillId="0" borderId="0"/>
    <xf numFmtId="37" fontId="22" fillId="0" borderId="0"/>
    <xf numFmtId="170" fontId="23" fillId="0" borderId="0"/>
    <xf numFmtId="186" fontId="39" fillId="0" borderId="0"/>
    <xf numFmtId="0" fontId="71" fillId="0" borderId="0"/>
    <xf numFmtId="0" fontId="72" fillId="0" borderId="0"/>
    <xf numFmtId="0" fontId="4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6" fillId="0" borderId="0"/>
    <xf numFmtId="0" fontId="3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4" fillId="0" borderId="0"/>
    <xf numFmtId="0" fontId="42" fillId="0" borderId="0"/>
    <xf numFmtId="0" fontId="42" fillId="0" borderId="0"/>
    <xf numFmtId="0" fontId="70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1" fillId="0" borderId="0"/>
    <xf numFmtId="0" fontId="71" fillId="0" borderId="0"/>
    <xf numFmtId="0" fontId="71" fillId="0" borderId="0"/>
    <xf numFmtId="0" fontId="70" fillId="0" borderId="0"/>
    <xf numFmtId="0" fontId="4" fillId="0" borderId="0"/>
    <xf numFmtId="0" fontId="4" fillId="0" borderId="0"/>
    <xf numFmtId="0" fontId="72" fillId="0" borderId="0"/>
    <xf numFmtId="0" fontId="4" fillId="0" borderId="0"/>
    <xf numFmtId="0" fontId="48" fillId="0" borderId="0"/>
    <xf numFmtId="0" fontId="49" fillId="0" borderId="0"/>
    <xf numFmtId="0" fontId="26" fillId="0" borderId="0"/>
    <xf numFmtId="0" fontId="70" fillId="0" borderId="0"/>
    <xf numFmtId="0" fontId="3" fillId="0" borderId="0"/>
    <xf numFmtId="0" fontId="71" fillId="0" borderId="0"/>
    <xf numFmtId="0" fontId="7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/>
    <xf numFmtId="0" fontId="72" fillId="0" borderId="0"/>
    <xf numFmtId="0" fontId="71" fillId="0" borderId="0"/>
    <xf numFmtId="0" fontId="72" fillId="0" borderId="0"/>
    <xf numFmtId="0" fontId="71" fillId="0" borderId="0"/>
    <xf numFmtId="0" fontId="26" fillId="0" borderId="0"/>
    <xf numFmtId="0" fontId="8" fillId="0" borderId="0"/>
    <xf numFmtId="0" fontId="34" fillId="0" borderId="0"/>
    <xf numFmtId="0" fontId="8" fillId="0" borderId="0"/>
    <xf numFmtId="0" fontId="24" fillId="0" borderId="0"/>
    <xf numFmtId="0" fontId="31" fillId="26" borderId="7" applyNumberFormat="0" applyFont="0" applyAlignment="0" applyProtection="0"/>
    <xf numFmtId="189" fontId="50" fillId="0" borderId="0"/>
    <xf numFmtId="0" fontId="25" fillId="0" borderId="0">
      <alignment horizontal="left"/>
    </xf>
    <xf numFmtId="177" fontId="3" fillId="22" borderId="0" applyFill="0" applyBorder="0" applyAlignment="0" applyProtection="0">
      <protection locked="0"/>
    </xf>
    <xf numFmtId="5" fontId="3" fillId="22" borderId="0" applyFill="0" applyBorder="0" applyAlignment="0" applyProtection="0">
      <alignment vertical="top"/>
    </xf>
    <xf numFmtId="173" fontId="3" fillId="0" borderId="0" applyFill="0" applyBorder="0" applyAlignment="0" applyProtection="0"/>
    <xf numFmtId="10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6" fillId="0" borderId="0" applyFont="0" applyFill="0" applyBorder="0" applyAlignment="0" applyProtection="0"/>
    <xf numFmtId="1" fontId="26" fillId="0" borderId="9" applyNumberFormat="0" applyFill="0" applyAlignment="0" applyProtection="0">
      <alignment horizontal="center" vertical="center"/>
    </xf>
    <xf numFmtId="189" fontId="35" fillId="27" borderId="0" applyFont="0" applyAlignment="0"/>
    <xf numFmtId="0" fontId="12" fillId="0" borderId="10">
      <alignment vertical="center"/>
    </xf>
    <xf numFmtId="0" fontId="27" fillId="0" borderId="0">
      <alignment horizontal="left"/>
    </xf>
    <xf numFmtId="0" fontId="13" fillId="0" borderId="0">
      <alignment horizontal="left"/>
    </xf>
    <xf numFmtId="0" fontId="18" fillId="0" borderId="0"/>
    <xf numFmtId="0" fontId="17" fillId="0" borderId="0"/>
    <xf numFmtId="0" fontId="13" fillId="0" borderId="0"/>
    <xf numFmtId="0" fontId="28" fillId="0" borderId="0" applyNumberFormat="0" applyFill="0" applyBorder="0" applyAlignment="0" applyProtection="0"/>
    <xf numFmtId="0" fontId="29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190" fontId="51" fillId="0" borderId="0"/>
    <xf numFmtId="0" fontId="41" fillId="0" borderId="0">
      <alignment horizontal="center" vertical="top"/>
    </xf>
    <xf numFmtId="0" fontId="30" fillId="0" borderId="0"/>
    <xf numFmtId="0" fontId="29" fillId="0" borderId="0"/>
    <xf numFmtId="189" fontId="52" fillId="28" borderId="0"/>
    <xf numFmtId="38" fontId="47" fillId="0" borderId="0" applyFont="0" applyFill="0" applyBorder="0" applyAlignment="0" applyProtection="0"/>
    <xf numFmtId="167" fontId="26" fillId="0" borderId="0" applyFont="0" applyFill="0" applyBorder="0" applyAlignment="0" applyProtection="0"/>
    <xf numFmtId="43" fontId="31" fillId="0" borderId="0" applyFont="0" applyFill="0" applyBorder="0" applyAlignment="0" applyProtection="0"/>
    <xf numFmtId="164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58" fillId="21" borderId="3" applyNumberFormat="0" applyAlignment="0" applyProtection="0"/>
    <xf numFmtId="0" fontId="59" fillId="0" borderId="6" applyNumberFormat="0" applyFill="0" applyAlignment="0" applyProtection="0"/>
    <xf numFmtId="0" fontId="65" fillId="3" borderId="0" applyNumberFormat="0" applyBorder="0" applyAlignment="0" applyProtection="0"/>
    <xf numFmtId="0" fontId="66" fillId="20" borderId="8" applyNumberFormat="0" applyAlignment="0" applyProtection="0"/>
    <xf numFmtId="0" fontId="53" fillId="20" borderId="1" applyNumberFormat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/>
    <xf numFmtId="166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57" fillId="0" borderId="0" applyNumberFormat="0" applyFill="0" applyBorder="0" applyAlignment="0" applyProtection="0"/>
    <xf numFmtId="42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0" fontId="61" fillId="4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6" fillId="0" borderId="0"/>
    <xf numFmtId="0" fontId="26" fillId="0" borderId="0"/>
    <xf numFmtId="0" fontId="26" fillId="0" borderId="0"/>
    <xf numFmtId="0" fontId="31" fillId="0" borderId="0"/>
    <xf numFmtId="0" fontId="62" fillId="7" borderId="1" applyNumberFormat="0" applyAlignment="0" applyProtection="0"/>
    <xf numFmtId="0" fontId="63" fillId="25" borderId="0" applyNumberFormat="0" applyBorder="0" applyAlignment="0" applyProtection="0"/>
    <xf numFmtId="0" fontId="64" fillId="0" borderId="11" applyNumberFormat="0" applyFill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9" borderId="0" applyNumberFormat="0" applyBorder="0" applyAlignment="0" applyProtection="0"/>
    <xf numFmtId="0" fontId="31" fillId="26" borderId="7" applyNumberFormat="0" applyFont="0" applyAlignment="0" applyProtection="0"/>
    <xf numFmtId="0" fontId="67" fillId="0" borderId="12" applyNumberFormat="0" applyFill="0" applyAlignment="0" applyProtection="0"/>
    <xf numFmtId="0" fontId="68" fillId="0" borderId="13" applyNumberFormat="0" applyFill="0" applyAlignment="0" applyProtection="0"/>
    <xf numFmtId="0" fontId="69" fillId="0" borderId="14" applyNumberFormat="0" applyFill="0" applyAlignment="0" applyProtection="0"/>
    <xf numFmtId="0" fontId="69" fillId="0" borderId="0" applyNumberFormat="0" applyFill="0" applyBorder="0" applyAlignment="0" applyProtection="0"/>
  </cellStyleXfs>
  <cellXfs count="107">
    <xf numFmtId="0" fontId="0" fillId="0" borderId="0" xfId="0"/>
    <xf numFmtId="37" fontId="26" fillId="0" borderId="0" xfId="163" quotePrefix="1" applyNumberFormat="1" applyFont="1" applyAlignment="1">
      <alignment horizontal="centerContinuous" vertical="center"/>
    </xf>
    <xf numFmtId="37" fontId="26" fillId="0" borderId="0" xfId="163" applyNumberFormat="1" applyFont="1" applyAlignment="1">
      <alignment horizontal="centerContinuous" vertical="center"/>
    </xf>
    <xf numFmtId="37" fontId="36" fillId="0" borderId="0" xfId="163" applyNumberFormat="1" applyFont="1" applyAlignment="1">
      <alignment horizontal="centerContinuous" vertical="center"/>
    </xf>
    <xf numFmtId="37" fontId="26" fillId="0" borderId="0" xfId="163" applyNumberFormat="1" applyFont="1" applyAlignment="1">
      <alignment vertical="center"/>
    </xf>
    <xf numFmtId="0" fontId="26" fillId="0" borderId="0" xfId="163" applyFont="1" applyAlignment="1">
      <alignment vertical="center"/>
    </xf>
    <xf numFmtId="37" fontId="26" fillId="0" borderId="0" xfId="163" applyNumberFormat="1" applyFont="1" applyAlignment="1">
      <alignment horizontal="right" vertical="center"/>
    </xf>
    <xf numFmtId="37" fontId="26" fillId="0" borderId="0" xfId="163" applyNumberFormat="1" applyFont="1" applyAlignment="1">
      <alignment horizontal="center" vertical="center"/>
    </xf>
    <xf numFmtId="0" fontId="26" fillId="0" borderId="0" xfId="163" quotePrefix="1" applyFont="1" applyAlignment="1">
      <alignment horizontal="center" vertical="center"/>
    </xf>
    <xf numFmtId="37" fontId="35" fillId="0" borderId="0" xfId="0" applyNumberFormat="1" applyFont="1" applyAlignment="1">
      <alignment horizontal="left" vertical="center"/>
    </xf>
    <xf numFmtId="41" fontId="26" fillId="0" borderId="0" xfId="0" applyNumberFormat="1" applyFont="1" applyAlignment="1">
      <alignment vertical="center"/>
    </xf>
    <xf numFmtId="41" fontId="26" fillId="0" borderId="0" xfId="0" applyNumberFormat="1" applyFont="1" applyAlignment="1">
      <alignment horizontal="center" vertical="center"/>
    </xf>
    <xf numFmtId="41" fontId="26" fillId="0" borderId="0" xfId="163" applyNumberFormat="1" applyFont="1" applyAlignment="1">
      <alignment vertical="center"/>
    </xf>
    <xf numFmtId="41" fontId="26" fillId="0" borderId="0" xfId="163" applyNumberFormat="1" applyFont="1" applyAlignment="1">
      <alignment horizontal="right" vertical="center"/>
    </xf>
    <xf numFmtId="41" fontId="26" fillId="0" borderId="0" xfId="163" applyNumberFormat="1" applyFont="1" applyAlignment="1">
      <alignment horizontal="center" vertical="center"/>
    </xf>
    <xf numFmtId="41" fontId="26" fillId="0" borderId="15" xfId="163" applyNumberFormat="1" applyFont="1" applyBorder="1" applyAlignment="1">
      <alignment horizontal="right" vertical="center"/>
    </xf>
    <xf numFmtId="41" fontId="26" fillId="0" borderId="16" xfId="163" applyNumberFormat="1" applyFont="1" applyBorder="1" applyAlignment="1">
      <alignment horizontal="right" vertical="center"/>
    </xf>
    <xf numFmtId="41" fontId="36" fillId="0" borderId="0" xfId="163" applyNumberFormat="1" applyFont="1" applyAlignment="1">
      <alignment horizontal="centerContinuous" vertical="center"/>
    </xf>
    <xf numFmtId="37" fontId="35" fillId="0" borderId="0" xfId="0" applyNumberFormat="1" applyFont="1" applyAlignment="1">
      <alignment vertical="center"/>
    </xf>
    <xf numFmtId="37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1" fontId="26" fillId="0" borderId="0" xfId="0" applyNumberFormat="1" applyFont="1" applyAlignment="1">
      <alignment horizontal="right" vertical="center"/>
    </xf>
    <xf numFmtId="41" fontId="26" fillId="0" borderId="15" xfId="163" applyNumberFormat="1" applyFont="1" applyBorder="1" applyAlignment="1">
      <alignment vertical="center"/>
    </xf>
    <xf numFmtId="41" fontId="26" fillId="0" borderId="0" xfId="23" applyNumberFormat="1" applyFont="1" applyFill="1" applyAlignment="1">
      <alignment vertical="center"/>
    </xf>
    <xf numFmtId="41" fontId="26" fillId="0" borderId="0" xfId="23" applyNumberFormat="1" applyFont="1" applyFill="1" applyAlignment="1">
      <alignment horizontal="right" vertical="center"/>
    </xf>
    <xf numFmtId="0" fontId="35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41" fontId="36" fillId="0" borderId="0" xfId="0" applyNumberFormat="1" applyFont="1" applyAlignment="1">
      <alignment horizontal="center" vertical="center"/>
    </xf>
    <xf numFmtId="41" fontId="26" fillId="0" borderId="0" xfId="0" applyNumberFormat="1" applyFont="1" applyAlignment="1">
      <alignment horizontal="centerContinuous" vertical="center"/>
    </xf>
    <xf numFmtId="41" fontId="38" fillId="0" borderId="0" xfId="0" applyNumberFormat="1" applyFont="1" applyAlignment="1">
      <alignment horizontal="center" vertical="center"/>
    </xf>
    <xf numFmtId="41" fontId="35" fillId="0" borderId="0" xfId="0" applyNumberFormat="1" applyFont="1" applyAlignment="1">
      <alignment horizontal="center" vertical="center"/>
    </xf>
    <xf numFmtId="41" fontId="35" fillId="0" borderId="15" xfId="0" applyNumberFormat="1" applyFont="1" applyBorder="1" applyAlignment="1">
      <alignment horizontal="center" vertical="center"/>
    </xf>
    <xf numFmtId="41" fontId="35" fillId="0" borderId="15" xfId="0" applyNumberFormat="1" applyFont="1" applyBorder="1" applyAlignment="1">
      <alignment vertical="center"/>
    </xf>
    <xf numFmtId="41" fontId="26" fillId="0" borderId="15" xfId="0" quotePrefix="1" applyNumberFormat="1" applyFont="1" applyBorder="1" applyAlignment="1">
      <alignment horizontal="center" vertical="center"/>
    </xf>
    <xf numFmtId="41" fontId="26" fillId="0" borderId="16" xfId="0" quotePrefix="1" applyNumberFormat="1" applyFont="1" applyBorder="1" applyAlignment="1">
      <alignment horizontal="center" vertical="center"/>
    </xf>
    <xf numFmtId="41" fontId="26" fillId="0" borderId="0" xfId="0" quotePrefix="1" applyNumberFormat="1" applyFont="1" applyAlignment="1">
      <alignment horizontal="center" vertical="center"/>
    </xf>
    <xf numFmtId="0" fontId="26" fillId="0" borderId="0" xfId="163" quotePrefix="1" applyFont="1" applyAlignment="1">
      <alignment horizontal="centerContinuous" vertical="center"/>
    </xf>
    <xf numFmtId="0" fontId="36" fillId="0" borderId="0" xfId="163" applyFont="1" applyAlignment="1">
      <alignment horizontal="center" vertical="center"/>
    </xf>
    <xf numFmtId="0" fontId="26" fillId="0" borderId="0" xfId="163" applyFont="1" applyAlignment="1">
      <alignment horizontal="center" vertical="center"/>
    </xf>
    <xf numFmtId="41" fontId="26" fillId="0" borderId="16" xfId="163" applyNumberFormat="1" applyFont="1" applyBorder="1" applyAlignment="1">
      <alignment vertical="center"/>
    </xf>
    <xf numFmtId="180" fontId="26" fillId="0" borderId="0" xfId="163" applyNumberFormat="1" applyFont="1" applyAlignment="1">
      <alignment horizontal="center" vertical="center"/>
    </xf>
    <xf numFmtId="180" fontId="26" fillId="0" borderId="0" xfId="163" applyNumberFormat="1" applyFont="1" applyAlignment="1">
      <alignment vertical="center"/>
    </xf>
    <xf numFmtId="41" fontId="26" fillId="0" borderId="17" xfId="163" applyNumberFormat="1" applyFont="1" applyBorder="1" applyAlignment="1">
      <alignment vertical="center"/>
    </xf>
    <xf numFmtId="0" fontId="35" fillId="0" borderId="0" xfId="163" applyFont="1" applyAlignment="1">
      <alignment vertical="center"/>
    </xf>
    <xf numFmtId="37" fontId="37" fillId="0" borderId="0" xfId="163" applyNumberFormat="1" applyFont="1" applyAlignment="1">
      <alignment vertical="center"/>
    </xf>
    <xf numFmtId="41" fontId="26" fillId="0" borderId="0" xfId="163" applyNumberFormat="1" applyFont="1" applyAlignment="1">
      <alignment horizontal="centerContinuous" vertical="center"/>
    </xf>
    <xf numFmtId="37" fontId="35" fillId="0" borderId="0" xfId="163" applyNumberFormat="1" applyFont="1" applyAlignment="1">
      <alignment vertical="center"/>
    </xf>
    <xf numFmtId="41" fontId="26" fillId="0" borderId="4" xfId="163" applyNumberFormat="1" applyFont="1" applyBorder="1" applyAlignment="1">
      <alignment vertical="center"/>
    </xf>
    <xf numFmtId="37" fontId="35" fillId="0" borderId="0" xfId="161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37" fontId="35" fillId="0" borderId="0" xfId="161" quotePrefix="1" applyNumberFormat="1" applyFont="1" applyAlignment="1">
      <alignment vertical="center"/>
    </xf>
    <xf numFmtId="41" fontId="26" fillId="0" borderId="0" xfId="23" applyNumberFormat="1" applyFont="1" applyFill="1" applyBorder="1" applyAlignment="1">
      <alignment vertical="center"/>
    </xf>
    <xf numFmtId="0" fontId="26" fillId="0" borderId="0" xfId="161" applyFont="1" applyAlignment="1">
      <alignment vertical="center"/>
    </xf>
    <xf numFmtId="37" fontId="26" fillId="0" borderId="0" xfId="161" applyNumberFormat="1" applyFont="1" applyAlignment="1">
      <alignment horizontal="centerContinuous" vertical="center"/>
    </xf>
    <xf numFmtId="0" fontId="26" fillId="0" borderId="0" xfId="0" applyFont="1" applyAlignment="1">
      <alignment horizontal="right" vertical="center"/>
    </xf>
    <xf numFmtId="37" fontId="26" fillId="0" borderId="0" xfId="161" applyNumberFormat="1" applyFont="1" applyAlignment="1">
      <alignment vertical="center"/>
    </xf>
    <xf numFmtId="37" fontId="35" fillId="0" borderId="0" xfId="161" applyNumberFormat="1" applyFont="1" applyAlignment="1">
      <alignment horizontal="center" vertical="center"/>
    </xf>
    <xf numFmtId="0" fontId="35" fillId="0" borderId="15" xfId="0" applyFont="1" applyBorder="1" applyAlignment="1">
      <alignment horizontal="centerContinuous" vertical="center"/>
    </xf>
    <xf numFmtId="0" fontId="26" fillId="0" borderId="15" xfId="0" applyFont="1" applyBorder="1" applyAlignment="1">
      <alignment horizontal="centerContinuous" vertical="center"/>
    </xf>
    <xf numFmtId="0" fontId="26" fillId="0" borderId="0" xfId="0" applyFont="1" applyAlignment="1">
      <alignment horizontal="center" vertical="center"/>
    </xf>
    <xf numFmtId="0" fontId="26" fillId="0" borderId="19" xfId="0" applyFont="1" applyBorder="1" applyAlignment="1">
      <alignment horizontal="centerContinuous" vertical="center"/>
    </xf>
    <xf numFmtId="37" fontId="37" fillId="0" borderId="0" xfId="161" applyNumberFormat="1" applyFont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37" fontId="26" fillId="0" borderId="0" xfId="161" applyNumberFormat="1" applyFont="1" applyAlignment="1">
      <alignment horizontal="right" vertical="center"/>
    </xf>
    <xf numFmtId="41" fontId="26" fillId="0" borderId="0" xfId="23" applyNumberFormat="1" applyFont="1" applyFill="1" applyBorder="1" applyAlignment="1">
      <alignment horizontal="center" vertical="center"/>
    </xf>
    <xf numFmtId="41" fontId="26" fillId="0" borderId="4" xfId="23" applyNumberFormat="1" applyFont="1" applyFill="1" applyBorder="1" applyAlignment="1">
      <alignment vertical="center"/>
    </xf>
    <xf numFmtId="0" fontId="26" fillId="0" borderId="0" xfId="162" applyFont="1" applyAlignment="1">
      <alignment vertical="center"/>
    </xf>
    <xf numFmtId="38" fontId="26" fillId="0" borderId="0" xfId="0" applyNumberFormat="1" applyFont="1" applyAlignment="1">
      <alignment horizontal="centerContinuous" vertical="center"/>
    </xf>
    <xf numFmtId="38" fontId="26" fillId="0" borderId="0" xfId="0" applyNumberFormat="1" applyFont="1" applyAlignment="1">
      <alignment horizontal="center" vertical="center"/>
    </xf>
    <xf numFmtId="181" fontId="26" fillId="0" borderId="0" xfId="163" applyNumberFormat="1" applyFont="1" applyAlignment="1">
      <alignment horizontal="center" vertical="center"/>
    </xf>
    <xf numFmtId="38" fontId="26" fillId="0" borderId="15" xfId="0" applyNumberFormat="1" applyFont="1" applyBorder="1" applyAlignment="1">
      <alignment horizontal="center" vertical="center"/>
    </xf>
    <xf numFmtId="41" fontId="26" fillId="0" borderId="15" xfId="23" applyNumberFormat="1" applyFont="1" applyFill="1" applyBorder="1" applyAlignment="1">
      <alignment vertical="center"/>
    </xf>
    <xf numFmtId="41" fontId="26" fillId="0" borderId="15" xfId="23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Continuous" vertical="center"/>
    </xf>
    <xf numFmtId="37" fontId="36" fillId="0" borderId="0" xfId="0" applyNumberFormat="1" applyFont="1" applyAlignment="1">
      <alignment horizontal="center" vertical="center"/>
    </xf>
    <xf numFmtId="182" fontId="26" fillId="0" borderId="0" xfId="0" applyNumberFormat="1" applyFont="1" applyAlignment="1">
      <alignment horizontal="left"/>
    </xf>
    <xf numFmtId="0" fontId="36" fillId="0" borderId="0" xfId="0" applyFont="1" applyAlignment="1">
      <alignment horizontal="center"/>
    </xf>
    <xf numFmtId="191" fontId="26" fillId="0" borderId="0" xfId="0" applyNumberFormat="1" applyFont="1"/>
    <xf numFmtId="192" fontId="26" fillId="0" borderId="17" xfId="163" applyNumberFormat="1" applyFont="1" applyBorder="1" applyAlignment="1">
      <alignment vertical="center"/>
    </xf>
    <xf numFmtId="192" fontId="26" fillId="0" borderId="0" xfId="163" applyNumberFormat="1" applyFont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167" fontId="26" fillId="0" borderId="0" xfId="23" applyFont="1" applyFill="1" applyAlignment="1">
      <alignment vertical="center"/>
    </xf>
    <xf numFmtId="41" fontId="26" fillId="0" borderId="0" xfId="23" applyNumberFormat="1" applyFont="1" applyAlignment="1">
      <alignment vertical="center"/>
    </xf>
    <xf numFmtId="41" fontId="26" fillId="0" borderId="0" xfId="23" applyNumberFormat="1" applyFont="1" applyAlignment="1">
      <alignment horizontal="center" vertical="center"/>
    </xf>
    <xf numFmtId="37" fontId="35" fillId="0" borderId="0" xfId="0" quotePrefix="1" applyNumberFormat="1" applyFont="1" applyAlignment="1">
      <alignment horizontal="left" vertical="center"/>
    </xf>
    <xf numFmtId="37" fontId="35" fillId="0" borderId="0" xfId="163" applyNumberFormat="1" applyFont="1" applyAlignment="1">
      <alignment horizontal="left" vertical="center"/>
    </xf>
    <xf numFmtId="41" fontId="35" fillId="0" borderId="0" xfId="0" applyNumberFormat="1" applyFont="1" applyAlignment="1">
      <alignment horizontal="centerContinuous" vertical="center"/>
    </xf>
    <xf numFmtId="37" fontId="26" fillId="0" borderId="15" xfId="163" applyNumberFormat="1" applyFont="1" applyBorder="1" applyAlignment="1">
      <alignment horizontal="centerContinuous" vertical="center"/>
    </xf>
    <xf numFmtId="41" fontId="26" fillId="0" borderId="15" xfId="0" quotePrefix="1" applyNumberFormat="1" applyFont="1" applyBorder="1" applyAlignment="1">
      <alignment horizontal="centerContinuous" vertical="center"/>
    </xf>
    <xf numFmtId="41" fontId="37" fillId="0" borderId="0" xfId="0" applyNumberFormat="1" applyFont="1" applyAlignment="1">
      <alignment horizontal="center" vertical="center"/>
    </xf>
    <xf numFmtId="40" fontId="26" fillId="0" borderId="0" xfId="163" applyNumberFormat="1" applyFont="1" applyAlignment="1">
      <alignment vertical="center"/>
    </xf>
    <xf numFmtId="37" fontId="36" fillId="0" borderId="0" xfId="163" applyNumberFormat="1" applyFont="1" applyAlignment="1">
      <alignment horizontal="center" vertical="center"/>
    </xf>
    <xf numFmtId="37" fontId="26" fillId="0" borderId="0" xfId="163" applyNumberFormat="1" applyFont="1" applyAlignment="1">
      <alignment horizontal="left" vertical="center"/>
    </xf>
    <xf numFmtId="179" fontId="26" fillId="0" borderId="0" xfId="79" quotePrefix="1" applyFont="1" applyFill="1" applyAlignment="1">
      <alignment horizontal="left" vertical="center"/>
    </xf>
    <xf numFmtId="37" fontId="26" fillId="0" borderId="0" xfId="0" applyNumberFormat="1" applyFont="1" applyAlignment="1">
      <alignment horizontal="left" vertical="center"/>
    </xf>
    <xf numFmtId="37" fontId="26" fillId="0" borderId="0" xfId="0" quotePrefix="1" applyNumberFormat="1" applyFont="1" applyAlignment="1">
      <alignment horizontal="left" vertical="center"/>
    </xf>
    <xf numFmtId="37" fontId="26" fillId="0" borderId="18" xfId="163" applyNumberFormat="1" applyFont="1" applyBorder="1" applyAlignment="1">
      <alignment vertical="center"/>
    </xf>
    <xf numFmtId="41" fontId="26" fillId="0" borderId="4" xfId="163" applyNumberFormat="1" applyFont="1" applyBorder="1" applyAlignment="1">
      <alignment horizontal="right" vertical="center"/>
    </xf>
    <xf numFmtId="41" fontId="26" fillId="0" borderId="17" xfId="163" applyNumberFormat="1" applyFont="1" applyBorder="1" applyAlignment="1">
      <alignment horizontal="right" vertical="center"/>
    </xf>
    <xf numFmtId="193" fontId="26" fillId="0" borderId="0" xfId="0" applyNumberFormat="1" applyFont="1"/>
    <xf numFmtId="180" fontId="26" fillId="0" borderId="15" xfId="163" applyNumberFormat="1" applyFont="1" applyBorder="1" applyAlignment="1">
      <alignment vertical="center"/>
    </xf>
    <xf numFmtId="37" fontId="26" fillId="0" borderId="0" xfId="161" applyNumberFormat="1" applyFont="1" applyAlignment="1">
      <alignment horizontal="center" vertical="center"/>
    </xf>
    <xf numFmtId="0" fontId="36" fillId="0" borderId="0" xfId="0" applyFont="1" applyAlignment="1">
      <alignment vertical="center"/>
    </xf>
    <xf numFmtId="192" fontId="26" fillId="0" borderId="0" xfId="163" applyNumberFormat="1" applyFont="1" applyAlignment="1">
      <alignment vertical="center"/>
    </xf>
    <xf numFmtId="192" fontId="26" fillId="0" borderId="15" xfId="163" applyNumberFormat="1" applyFont="1" applyBorder="1" applyAlignment="1">
      <alignment vertical="center"/>
    </xf>
    <xf numFmtId="41" fontId="35" fillId="0" borderId="15" xfId="0" applyNumberFormat="1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</cellXfs>
  <cellStyles count="236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A37" xfId="19" xr:uid="{00000000-0005-0000-0000-000012000000}"/>
    <cellStyle name="A38" xfId="20" xr:uid="{00000000-0005-0000-0000-000013000000}"/>
    <cellStyle name="B38" xfId="21" xr:uid="{00000000-0005-0000-0000-000014000000}"/>
    <cellStyle name="Change A&amp;ll" xfId="22" xr:uid="{00000000-0005-0000-0000-000015000000}"/>
    <cellStyle name="Comma" xfId="23" builtinId="3"/>
    <cellStyle name="Comma (0.0)" xfId="24" xr:uid="{00000000-0005-0000-0000-000017000000}"/>
    <cellStyle name="Comma (0.00)" xfId="25" xr:uid="{00000000-0005-0000-0000-000018000000}"/>
    <cellStyle name="Comma (hidden)" xfId="26" xr:uid="{00000000-0005-0000-0000-000019000000}"/>
    <cellStyle name="Comma (index)" xfId="27" xr:uid="{00000000-0005-0000-0000-00001A000000}"/>
    <cellStyle name="Comma 10" xfId="28" xr:uid="{00000000-0005-0000-0000-00001B000000}"/>
    <cellStyle name="Comma 11" xfId="29" xr:uid="{00000000-0005-0000-0000-00001C000000}"/>
    <cellStyle name="Comma 12" xfId="30" xr:uid="{00000000-0005-0000-0000-00001D000000}"/>
    <cellStyle name="Comma 12 2" xfId="31" xr:uid="{00000000-0005-0000-0000-00001E000000}"/>
    <cellStyle name="Comma 13" xfId="32" xr:uid="{00000000-0005-0000-0000-00001F000000}"/>
    <cellStyle name="Comma 14" xfId="33" xr:uid="{00000000-0005-0000-0000-000020000000}"/>
    <cellStyle name="Comma 14 2" xfId="34" xr:uid="{00000000-0005-0000-0000-000021000000}"/>
    <cellStyle name="Comma 15" xfId="35" xr:uid="{00000000-0005-0000-0000-000022000000}"/>
    <cellStyle name="Comma 16" xfId="36" xr:uid="{00000000-0005-0000-0000-000023000000}"/>
    <cellStyle name="Comma 16 2" xfId="37" xr:uid="{00000000-0005-0000-0000-000024000000}"/>
    <cellStyle name="Comma 17" xfId="38" xr:uid="{00000000-0005-0000-0000-000025000000}"/>
    <cellStyle name="Comma 18" xfId="39" xr:uid="{00000000-0005-0000-0000-000026000000}"/>
    <cellStyle name="Comma 19" xfId="40" xr:uid="{00000000-0005-0000-0000-000027000000}"/>
    <cellStyle name="Comma 2" xfId="41" xr:uid="{00000000-0005-0000-0000-000028000000}"/>
    <cellStyle name="Comma 2 2" xfId="42" xr:uid="{00000000-0005-0000-0000-000029000000}"/>
    <cellStyle name="Comma 2 3" xfId="43" xr:uid="{00000000-0005-0000-0000-00002A000000}"/>
    <cellStyle name="Comma 2 4" xfId="44" xr:uid="{00000000-0005-0000-0000-00002B000000}"/>
    <cellStyle name="Comma 2 5" xfId="45" xr:uid="{00000000-0005-0000-0000-00002C000000}"/>
    <cellStyle name="Comma 20" xfId="46" xr:uid="{00000000-0005-0000-0000-00002D000000}"/>
    <cellStyle name="Comma 21" xfId="47" xr:uid="{00000000-0005-0000-0000-00002E000000}"/>
    <cellStyle name="Comma 22" xfId="48" xr:uid="{00000000-0005-0000-0000-00002F000000}"/>
    <cellStyle name="Comma 23" xfId="49" xr:uid="{00000000-0005-0000-0000-000030000000}"/>
    <cellStyle name="Comma 24" xfId="50" xr:uid="{00000000-0005-0000-0000-000031000000}"/>
    <cellStyle name="Comma 25" xfId="51" xr:uid="{00000000-0005-0000-0000-000032000000}"/>
    <cellStyle name="Comma 26" xfId="52" xr:uid="{00000000-0005-0000-0000-000033000000}"/>
    <cellStyle name="Comma 27" xfId="53" xr:uid="{00000000-0005-0000-0000-000034000000}"/>
    <cellStyle name="Comma 28" xfId="54" xr:uid="{00000000-0005-0000-0000-000035000000}"/>
    <cellStyle name="Comma 29" xfId="55" xr:uid="{00000000-0005-0000-0000-000036000000}"/>
    <cellStyle name="Comma 3" xfId="56" xr:uid="{00000000-0005-0000-0000-000037000000}"/>
    <cellStyle name="Comma 3 2" xfId="57" xr:uid="{00000000-0005-0000-0000-000038000000}"/>
    <cellStyle name="Comma 3 3" xfId="58" xr:uid="{00000000-0005-0000-0000-000039000000}"/>
    <cellStyle name="Comma 3 4" xfId="59" xr:uid="{00000000-0005-0000-0000-00003A000000}"/>
    <cellStyle name="Comma 30" xfId="60" xr:uid="{00000000-0005-0000-0000-00003B000000}"/>
    <cellStyle name="Comma 4" xfId="61" xr:uid="{00000000-0005-0000-0000-00003C000000}"/>
    <cellStyle name="Comma 4 2" xfId="62" xr:uid="{00000000-0005-0000-0000-00003D000000}"/>
    <cellStyle name="Comma 4 3" xfId="63" xr:uid="{00000000-0005-0000-0000-00003E000000}"/>
    <cellStyle name="Comma 4 4" xfId="64" xr:uid="{00000000-0005-0000-0000-00003F000000}"/>
    <cellStyle name="Comma 4 5" xfId="65" xr:uid="{00000000-0005-0000-0000-000040000000}"/>
    <cellStyle name="Comma 5" xfId="66" xr:uid="{00000000-0005-0000-0000-000041000000}"/>
    <cellStyle name="Comma 6" xfId="67" xr:uid="{00000000-0005-0000-0000-000042000000}"/>
    <cellStyle name="Comma 6 2" xfId="68" xr:uid="{00000000-0005-0000-0000-000043000000}"/>
    <cellStyle name="Comma 7" xfId="69" xr:uid="{00000000-0005-0000-0000-000044000000}"/>
    <cellStyle name="Comma 8" xfId="70" xr:uid="{00000000-0005-0000-0000-000045000000}"/>
    <cellStyle name="Comma 8 2" xfId="71" xr:uid="{00000000-0005-0000-0000-000046000000}"/>
    <cellStyle name="Comma 9" xfId="72" xr:uid="{00000000-0005-0000-0000-000047000000}"/>
    <cellStyle name="comma zerodec" xfId="73" xr:uid="{00000000-0005-0000-0000-000048000000}"/>
    <cellStyle name="comma zerodec 2" xfId="74" xr:uid="{00000000-0005-0000-0000-000049000000}"/>
    <cellStyle name="Cover Date" xfId="75" xr:uid="{00000000-0005-0000-0000-00004A000000}"/>
    <cellStyle name="Cover Subtitle" xfId="76" xr:uid="{00000000-0005-0000-0000-00004B000000}"/>
    <cellStyle name="Cover Title" xfId="77" xr:uid="{00000000-0005-0000-0000-00004C000000}"/>
    <cellStyle name="Currency (hidden)" xfId="78" xr:uid="{00000000-0005-0000-0000-00004D000000}"/>
    <cellStyle name="Currency_bs-plt" xfId="79" xr:uid="{00000000-0005-0000-0000-00004E000000}"/>
    <cellStyle name="Currency1" xfId="80" xr:uid="{00000000-0005-0000-0000-00004F000000}"/>
    <cellStyle name="Currency1 2" xfId="81" xr:uid="{00000000-0005-0000-0000-000050000000}"/>
    <cellStyle name="Dollar (zero dec)" xfId="82" xr:uid="{00000000-0005-0000-0000-000051000000}"/>
    <cellStyle name="Dollar (zero dec) 2" xfId="83" xr:uid="{00000000-0005-0000-0000-000052000000}"/>
    <cellStyle name="E&amp;Y House" xfId="84" xr:uid="{00000000-0005-0000-0000-000053000000}"/>
    <cellStyle name="Footer SBILogo1" xfId="85" xr:uid="{00000000-0005-0000-0000-000054000000}"/>
    <cellStyle name="Footer SBILogo2" xfId="86" xr:uid="{00000000-0005-0000-0000-000055000000}"/>
    <cellStyle name="Footnote" xfId="87" xr:uid="{00000000-0005-0000-0000-000056000000}"/>
    <cellStyle name="Footnote Reference" xfId="88" xr:uid="{00000000-0005-0000-0000-000057000000}"/>
    <cellStyle name="Footnote_Becl-W.PaperYE" xfId="89" xr:uid="{00000000-0005-0000-0000-000058000000}"/>
    <cellStyle name="Grey" xfId="90" xr:uid="{00000000-0005-0000-0000-000059000000}"/>
    <cellStyle name="Grey 2" xfId="91" xr:uid="{00000000-0005-0000-0000-00005A000000}"/>
    <cellStyle name="Header" xfId="92" xr:uid="{00000000-0005-0000-0000-00005B000000}"/>
    <cellStyle name="Header Draft Stamp" xfId="93" xr:uid="{00000000-0005-0000-0000-00005C000000}"/>
    <cellStyle name="Header_Becl-W.PaperYE" xfId="94" xr:uid="{00000000-0005-0000-0000-00005D000000}"/>
    <cellStyle name="Heading 1" xfId="232" builtinId="16" customBuiltin="1"/>
    <cellStyle name="Heading 1 Above" xfId="95" xr:uid="{00000000-0005-0000-0000-00005F000000}"/>
    <cellStyle name="Heading 1+" xfId="96" xr:uid="{00000000-0005-0000-0000-000060000000}"/>
    <cellStyle name="Heading 2" xfId="233" builtinId="17" customBuiltin="1"/>
    <cellStyle name="Heading 2 Below" xfId="97" xr:uid="{00000000-0005-0000-0000-000062000000}"/>
    <cellStyle name="Heading 2+" xfId="98" xr:uid="{00000000-0005-0000-0000-000063000000}"/>
    <cellStyle name="Heading 3" xfId="234" builtinId="18" customBuiltin="1"/>
    <cellStyle name="Heading 3+" xfId="99" xr:uid="{00000000-0005-0000-0000-000065000000}"/>
    <cellStyle name="Hidden" xfId="100" xr:uid="{00000000-0005-0000-0000-000066000000}"/>
    <cellStyle name="Input [yellow]" xfId="101" xr:uid="{00000000-0005-0000-0000-000067000000}"/>
    <cellStyle name="Input [yellow] 2" xfId="102" xr:uid="{00000000-0005-0000-0000-000068000000}"/>
    <cellStyle name="million" xfId="103" xr:uid="{00000000-0005-0000-0000-000069000000}"/>
    <cellStyle name="n0" xfId="104" xr:uid="{00000000-0005-0000-0000-00006A000000}"/>
    <cellStyle name="no dec" xfId="105" xr:uid="{00000000-0005-0000-0000-00006B000000}"/>
    <cellStyle name="Normal" xfId="0" builtinId="0"/>
    <cellStyle name="Normal - Style1" xfId="106" xr:uid="{00000000-0005-0000-0000-00006D000000}"/>
    <cellStyle name="Normal - Style1 2" xfId="107" xr:uid="{00000000-0005-0000-0000-00006E000000}"/>
    <cellStyle name="Normal 10" xfId="108" xr:uid="{00000000-0005-0000-0000-00006F000000}"/>
    <cellStyle name="Normal 10 2" xfId="109" xr:uid="{00000000-0005-0000-0000-000070000000}"/>
    <cellStyle name="Normal 11" xfId="110" xr:uid="{00000000-0005-0000-0000-000071000000}"/>
    <cellStyle name="Normal 12" xfId="111" xr:uid="{00000000-0005-0000-0000-000072000000}"/>
    <cellStyle name="Normal 13" xfId="112" xr:uid="{00000000-0005-0000-0000-000073000000}"/>
    <cellStyle name="Normal 14" xfId="113" xr:uid="{00000000-0005-0000-0000-000074000000}"/>
    <cellStyle name="Normal 14 2" xfId="114" xr:uid="{00000000-0005-0000-0000-000075000000}"/>
    <cellStyle name="Normal 14 2 2" xfId="115" xr:uid="{00000000-0005-0000-0000-000076000000}"/>
    <cellStyle name="Normal 15" xfId="116" xr:uid="{00000000-0005-0000-0000-000077000000}"/>
    <cellStyle name="Normal 15 2" xfId="117" xr:uid="{00000000-0005-0000-0000-000078000000}"/>
    <cellStyle name="Normal 16" xfId="118" xr:uid="{00000000-0005-0000-0000-000079000000}"/>
    <cellStyle name="Normal 17" xfId="119" xr:uid="{00000000-0005-0000-0000-00007A000000}"/>
    <cellStyle name="Normal 18" xfId="120" xr:uid="{00000000-0005-0000-0000-00007B000000}"/>
    <cellStyle name="Normal 19" xfId="121" xr:uid="{00000000-0005-0000-0000-00007C000000}"/>
    <cellStyle name="Normal 2" xfId="122" xr:uid="{00000000-0005-0000-0000-00007D000000}"/>
    <cellStyle name="Normal 2 2" xfId="123" xr:uid="{00000000-0005-0000-0000-00007E000000}"/>
    <cellStyle name="Normal 2 2 2" xfId="124" xr:uid="{00000000-0005-0000-0000-00007F000000}"/>
    <cellStyle name="Normal 2 2 3" xfId="125" xr:uid="{00000000-0005-0000-0000-000080000000}"/>
    <cellStyle name="Normal 2 2 4" xfId="126" xr:uid="{00000000-0005-0000-0000-000081000000}"/>
    <cellStyle name="Normal 2 3" xfId="127" xr:uid="{00000000-0005-0000-0000-000082000000}"/>
    <cellStyle name="Normal 2 4" xfId="128" xr:uid="{00000000-0005-0000-0000-000083000000}"/>
    <cellStyle name="Normal 2 5" xfId="129" xr:uid="{00000000-0005-0000-0000-000084000000}"/>
    <cellStyle name="Normal 2 6" xfId="130" xr:uid="{00000000-0005-0000-0000-000085000000}"/>
    <cellStyle name="Normal 2 7" xfId="131" xr:uid="{00000000-0005-0000-0000-000086000000}"/>
    <cellStyle name="Normal 20" xfId="132" xr:uid="{00000000-0005-0000-0000-000087000000}"/>
    <cellStyle name="Normal 21" xfId="133" xr:uid="{00000000-0005-0000-0000-000088000000}"/>
    <cellStyle name="Normal 22" xfId="134" xr:uid="{00000000-0005-0000-0000-000089000000}"/>
    <cellStyle name="Normal 23" xfId="135" xr:uid="{00000000-0005-0000-0000-00008A000000}"/>
    <cellStyle name="Normal 24" xfId="136" xr:uid="{00000000-0005-0000-0000-00008B000000}"/>
    <cellStyle name="Normal 25" xfId="137" xr:uid="{00000000-0005-0000-0000-00008C000000}"/>
    <cellStyle name="Normal 26" xfId="138" xr:uid="{00000000-0005-0000-0000-00008D000000}"/>
    <cellStyle name="Normal 27" xfId="139" xr:uid="{00000000-0005-0000-0000-00008E000000}"/>
    <cellStyle name="Normal 28" xfId="140" xr:uid="{00000000-0005-0000-0000-00008F000000}"/>
    <cellStyle name="Normal 29" xfId="141" xr:uid="{00000000-0005-0000-0000-000090000000}"/>
    <cellStyle name="Normal 3" xfId="142" xr:uid="{00000000-0005-0000-0000-000091000000}"/>
    <cellStyle name="Normal 3 2" xfId="143" xr:uid="{00000000-0005-0000-0000-000092000000}"/>
    <cellStyle name="Normal 3 3" xfId="144" xr:uid="{00000000-0005-0000-0000-000093000000}"/>
    <cellStyle name="Normal 3 4" xfId="145" xr:uid="{00000000-0005-0000-0000-000094000000}"/>
    <cellStyle name="Normal 3 5" xfId="146" xr:uid="{00000000-0005-0000-0000-000095000000}"/>
    <cellStyle name="Normal 30" xfId="147" xr:uid="{00000000-0005-0000-0000-000096000000}"/>
    <cellStyle name="Normal 4" xfId="148" xr:uid="{00000000-0005-0000-0000-000097000000}"/>
    <cellStyle name="Normal 4 2" xfId="149" xr:uid="{00000000-0005-0000-0000-000098000000}"/>
    <cellStyle name="Normal 4 3" xfId="150" xr:uid="{00000000-0005-0000-0000-000099000000}"/>
    <cellStyle name="Normal 5" xfId="151" xr:uid="{00000000-0005-0000-0000-00009A000000}"/>
    <cellStyle name="Normal 5 2" xfId="152" xr:uid="{00000000-0005-0000-0000-00009B000000}"/>
    <cellStyle name="Normal 6" xfId="153" xr:uid="{00000000-0005-0000-0000-00009C000000}"/>
    <cellStyle name="Normal 6 2" xfId="154" xr:uid="{00000000-0005-0000-0000-00009D000000}"/>
    <cellStyle name="Normal 7" xfId="155" xr:uid="{00000000-0005-0000-0000-00009E000000}"/>
    <cellStyle name="Normal 7 2" xfId="156" xr:uid="{00000000-0005-0000-0000-00009F000000}"/>
    <cellStyle name="Normal 8" xfId="157" xr:uid="{00000000-0005-0000-0000-0000A0000000}"/>
    <cellStyle name="Normal 8 2" xfId="158" xr:uid="{00000000-0005-0000-0000-0000A1000000}"/>
    <cellStyle name="Normal 9" xfId="159" xr:uid="{00000000-0005-0000-0000-0000A2000000}"/>
    <cellStyle name="Normal 9 2" xfId="160" xr:uid="{00000000-0005-0000-0000-0000A3000000}"/>
    <cellStyle name="Normal_Backup of bs-plt" xfId="161" xr:uid="{00000000-0005-0000-0000-0000A4000000}"/>
    <cellStyle name="Normal_bs&amp;pl-2001 T217" xfId="162" xr:uid="{00000000-0005-0000-0000-0000A5000000}"/>
    <cellStyle name="Normal_bs-plt" xfId="163" xr:uid="{00000000-0005-0000-0000-0000A6000000}"/>
    <cellStyle name="NormalGB" xfId="164" xr:uid="{00000000-0005-0000-0000-0000A7000000}"/>
    <cellStyle name="Note 2" xfId="165" xr:uid="{00000000-0005-0000-0000-0000A8000000}"/>
    <cellStyle name="P1" xfId="166" xr:uid="{00000000-0005-0000-0000-0000A9000000}"/>
    <cellStyle name="Page Number" xfId="167" xr:uid="{00000000-0005-0000-0000-0000AA000000}"/>
    <cellStyle name="Percent (0%)" xfId="168" xr:uid="{00000000-0005-0000-0000-0000AB000000}"/>
    <cellStyle name="Percent (0.0%)" xfId="169" xr:uid="{00000000-0005-0000-0000-0000AC000000}"/>
    <cellStyle name="Percent (0.00%)" xfId="170" xr:uid="{00000000-0005-0000-0000-0000AD000000}"/>
    <cellStyle name="Percent [2]" xfId="171" xr:uid="{00000000-0005-0000-0000-0000AE000000}"/>
    <cellStyle name="Percent 2" xfId="172" xr:uid="{00000000-0005-0000-0000-0000AF000000}"/>
    <cellStyle name="Percent 2 2" xfId="173" xr:uid="{00000000-0005-0000-0000-0000B0000000}"/>
    <cellStyle name="Quantity" xfId="174" xr:uid="{00000000-0005-0000-0000-0000B1000000}"/>
    <cellStyle name="s" xfId="175" xr:uid="{00000000-0005-0000-0000-0000B2000000}"/>
    <cellStyle name="Salomon Logo" xfId="176" xr:uid="{00000000-0005-0000-0000-0000B3000000}"/>
    <cellStyle name="Table Head" xfId="177" xr:uid="{00000000-0005-0000-0000-0000B4000000}"/>
    <cellStyle name="Table Source" xfId="178" xr:uid="{00000000-0005-0000-0000-0000B5000000}"/>
    <cellStyle name="Table Text" xfId="179" xr:uid="{00000000-0005-0000-0000-0000B6000000}"/>
    <cellStyle name="Table Title" xfId="180" xr:uid="{00000000-0005-0000-0000-0000B7000000}"/>
    <cellStyle name="Table Units" xfId="181" xr:uid="{00000000-0005-0000-0000-0000B8000000}"/>
    <cellStyle name="Text" xfId="182" xr:uid="{00000000-0005-0000-0000-0000B9000000}"/>
    <cellStyle name="Text 1" xfId="183" xr:uid="{00000000-0005-0000-0000-0000BA000000}"/>
    <cellStyle name="Text 2" xfId="184" xr:uid="{00000000-0005-0000-0000-0000BB000000}"/>
    <cellStyle name="Text Head 1" xfId="185" xr:uid="{00000000-0005-0000-0000-0000BC000000}"/>
    <cellStyle name="Text Head 2" xfId="186" xr:uid="{00000000-0005-0000-0000-0000BD000000}"/>
    <cellStyle name="Text Indent 1" xfId="187" xr:uid="{00000000-0005-0000-0000-0000BE000000}"/>
    <cellStyle name="Text Indent 2" xfId="188" xr:uid="{00000000-0005-0000-0000-0000BF000000}"/>
    <cellStyle name="thousand" xfId="189" xr:uid="{00000000-0005-0000-0000-0000C0000000}"/>
    <cellStyle name="Tickmark" xfId="190" xr:uid="{00000000-0005-0000-0000-0000C1000000}"/>
    <cellStyle name="TOC 1" xfId="191" xr:uid="{00000000-0005-0000-0000-0000C2000000}"/>
    <cellStyle name="TOC 2" xfId="192" xr:uid="{00000000-0005-0000-0000-0000C3000000}"/>
    <cellStyle name="W" xfId="193" xr:uid="{00000000-0005-0000-0000-0000C4000000}"/>
    <cellStyle name="เครื่องหมายจุลภาค [0]_Excel_MD97DL" xfId="194" xr:uid="{00000000-0005-0000-0000-0000C5000000}"/>
    <cellStyle name="เครื่องหมายจุลภาค 2" xfId="195" xr:uid="{00000000-0005-0000-0000-0000C6000000}"/>
    <cellStyle name="เครื่องหมายจุลภาค_Addition" xfId="196" xr:uid="{00000000-0005-0000-0000-0000C7000000}"/>
    <cellStyle name="เครื่องหมายสกุลเงิน [0]_Excel_MD97DL" xfId="197" xr:uid="{00000000-0005-0000-0000-0000C8000000}"/>
    <cellStyle name="เครื่องหมายสกุลเงิน_Excel_MD97DL" xfId="198" xr:uid="{00000000-0005-0000-0000-0000C9000000}"/>
    <cellStyle name="เชื่อมโยงหลายมิติ" xfId="199" xr:uid="{00000000-0005-0000-0000-0000CA000000}"/>
    <cellStyle name="เชื่อมโยงหลายมิติ 2" xfId="200" xr:uid="{00000000-0005-0000-0000-0000CB000000}"/>
    <cellStyle name="เซลล์ตรวจสอบ" xfId="201" xr:uid="{00000000-0005-0000-0000-0000CC000000}"/>
    <cellStyle name="เซลล์ที่มีการเชื่อมโยง" xfId="202" xr:uid="{00000000-0005-0000-0000-0000CD000000}"/>
    <cellStyle name="แย่" xfId="203" xr:uid="{00000000-0005-0000-0000-0000CE000000}"/>
    <cellStyle name="แสดงผล" xfId="204" xr:uid="{00000000-0005-0000-0000-0000CF000000}"/>
    <cellStyle name="การคำนวณ" xfId="205" xr:uid="{00000000-0005-0000-0000-0000D0000000}"/>
    <cellStyle name="ข้อความเตือน" xfId="206" xr:uid="{00000000-0005-0000-0000-0000D1000000}"/>
    <cellStyle name="ข้อความอธิบาย" xfId="207" xr:uid="{00000000-0005-0000-0000-0000D2000000}"/>
    <cellStyle name="ค@ฏ๋_1111D2111DQ2" xfId="208" xr:uid="{00000000-0005-0000-0000-0000D3000000}"/>
    <cellStyle name="คdคภฆ์[0]_1111D2111DQ2" xfId="209" xr:uid="{00000000-0005-0000-0000-0000D4000000}"/>
    <cellStyle name="คdคภฆ์_1111D2111DQ1" xfId="210" xr:uid="{00000000-0005-0000-0000-0000D5000000}"/>
    <cellStyle name="ชื่อเรื่อง" xfId="211" xr:uid="{00000000-0005-0000-0000-0000D6000000}"/>
    <cellStyle name="ณfน๔ [0]_Book1" xfId="212" xr:uid="{00000000-0005-0000-0000-0000D7000000}"/>
    <cellStyle name="ณfน๔_Book1" xfId="213" xr:uid="{00000000-0005-0000-0000-0000D8000000}"/>
    <cellStyle name="ดี" xfId="214" xr:uid="{00000000-0005-0000-0000-0000D9000000}"/>
    <cellStyle name="ตามการเชื่อมโยงหลายมิติ" xfId="215" xr:uid="{00000000-0005-0000-0000-0000DA000000}"/>
    <cellStyle name="ตามการเชื่อมโยงหลายมิติ 2" xfId="216" xr:uid="{00000000-0005-0000-0000-0000DB000000}"/>
    <cellStyle name="ปกติ 2" xfId="217" xr:uid="{00000000-0005-0000-0000-0000DC000000}"/>
    <cellStyle name="ปกติ 3" xfId="218" xr:uid="{00000000-0005-0000-0000-0000DD000000}"/>
    <cellStyle name="ปกติ 4" xfId="219" xr:uid="{00000000-0005-0000-0000-0000DE000000}"/>
    <cellStyle name="ปกติ 5" xfId="220" xr:uid="{00000000-0005-0000-0000-0000DF000000}"/>
    <cellStyle name="ปกติ_Addition" xfId="221" xr:uid="{00000000-0005-0000-0000-0000E0000000}"/>
    <cellStyle name="ป้อนค่า" xfId="222" xr:uid="{00000000-0005-0000-0000-0000E1000000}"/>
    <cellStyle name="ปานกลาง" xfId="223" xr:uid="{00000000-0005-0000-0000-0000E2000000}"/>
    <cellStyle name="ผลรวม" xfId="224" xr:uid="{00000000-0005-0000-0000-0000E3000000}"/>
    <cellStyle name="ส่วนที่ถูกเน้น1" xfId="225" xr:uid="{00000000-0005-0000-0000-0000E4000000}"/>
    <cellStyle name="ส่วนที่ถูกเน้น2" xfId="226" xr:uid="{00000000-0005-0000-0000-0000E5000000}"/>
    <cellStyle name="ส่วนที่ถูกเน้น3" xfId="227" xr:uid="{00000000-0005-0000-0000-0000E6000000}"/>
    <cellStyle name="ส่วนที่ถูกเน้น4" xfId="228" xr:uid="{00000000-0005-0000-0000-0000E7000000}"/>
    <cellStyle name="ส่วนที่ถูกเน้น5" xfId="229" xr:uid="{00000000-0005-0000-0000-0000E8000000}"/>
    <cellStyle name="ส่วนที่ถูกเน้น6" xfId="230" xr:uid="{00000000-0005-0000-0000-0000E9000000}"/>
    <cellStyle name="หมายเหตุ" xfId="231" xr:uid="{00000000-0005-0000-0000-0000EA000000}"/>
    <cellStyle name="หัวเรื่อง 4" xfId="235" xr:uid="{00000000-0005-0000-0000-0000E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72580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 ซ—’ห 30 ฐ—ฌ“ฌ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3" name="Text 1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575" y="0"/>
          <a:ext cx="7248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”ภฆ—ตฆก“ ’ห “ก ‘ศ ฅซ—’ห 30 ฐ—ฌ“ฌ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19050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5" name="Text 1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72580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 ซ—’ห 30 ฐ—ฌ“ฌ (ตหี)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7337" name="Text 9">
          <a:extLst>
            <a:ext uri="{FF2B5EF4-FFF2-40B4-BE49-F238E27FC236}">
              <a16:creationId xmlns:a16="http://schemas.microsoft.com/office/drawing/2014/main" id="{00000000-0008-0000-0100-0000A91C0000}"/>
            </a:ext>
          </a:extLst>
        </xdr:cNvPr>
        <xdr:cNvSpPr txBox="1">
          <a:spLocks noChangeArrowheads="1"/>
        </xdr:cNvSpPr>
      </xdr:nvSpPr>
      <xdr:spPr bwMode="auto">
        <a:xfrm>
          <a:off x="19050" y="266700"/>
          <a:ext cx="78486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฿ฅญ  ซ—’ห 30 ฐ—ฌ“ฌ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0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7338" name="Text 10">
          <a:extLst>
            <a:ext uri="{FF2B5EF4-FFF2-40B4-BE49-F238E27FC236}">
              <a16:creationId xmlns:a16="http://schemas.microsoft.com/office/drawing/2014/main" id="{00000000-0008-0000-0100-0000AA1C0000}"/>
            </a:ext>
          </a:extLst>
        </xdr:cNvPr>
        <xdr:cNvSpPr txBox="1">
          <a:spLocks noChangeArrowheads="1"/>
        </xdr:cNvSpPr>
      </xdr:nvSpPr>
      <xdr:spPr bwMode="auto">
        <a:xfrm>
          <a:off x="28575" y="266700"/>
          <a:ext cx="783907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฿ฐ”ฆข“ฅ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”ภฆ—ตฆก“ ’ห “ก ‘ศ ฅซ—’ห 30 ฐ—ฌ“ฌ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339" name="Text 12">
          <a:extLst>
            <a:ext uri="{FF2B5EF4-FFF2-40B4-BE49-F238E27FC236}">
              <a16:creationId xmlns:a16="http://schemas.microsoft.com/office/drawing/2014/main" id="{00000000-0008-0000-0100-0000AB1C0000}"/>
            </a:ext>
          </a:extLst>
        </xdr:cNvPr>
        <xdr:cNvSpPr txBox="1">
          <a:spLocks noChangeArrowheads="1"/>
        </xdr:cNvSpPr>
      </xdr:nvSpPr>
      <xdr:spPr bwMode="auto">
        <a:xfrm>
          <a:off x="0" y="2667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19050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7340" name="Text 15">
          <a:extLst>
            <a:ext uri="{FF2B5EF4-FFF2-40B4-BE49-F238E27FC236}">
              <a16:creationId xmlns:a16="http://schemas.microsoft.com/office/drawing/2014/main" id="{00000000-0008-0000-0100-0000AC1C0000}"/>
            </a:ext>
          </a:extLst>
        </xdr:cNvPr>
        <xdr:cNvSpPr txBox="1">
          <a:spLocks noChangeArrowheads="1"/>
        </xdr:cNvSpPr>
      </xdr:nvSpPr>
      <xdr:spPr bwMode="auto">
        <a:xfrm>
          <a:off x="19050" y="266700"/>
          <a:ext cx="78486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฿ฅญ  ซ—’ห 30 ฐ—ฌ“ฌ (ตหี)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28</xdr:col>
      <xdr:colOff>0</xdr:colOff>
      <xdr:row>0</xdr:row>
      <xdr:rowOff>0</xdr:rowOff>
    </xdr:to>
    <xdr:sp macro="" textlink="">
      <xdr:nvSpPr>
        <xdr:cNvPr id="2917" name="Text 9">
          <a:extLst>
            <a:ext uri="{FF2B5EF4-FFF2-40B4-BE49-F238E27FC236}">
              <a16:creationId xmlns:a16="http://schemas.microsoft.com/office/drawing/2014/main" id="{00000000-0008-0000-0200-0000650B0000}"/>
            </a:ext>
          </a:extLst>
        </xdr:cNvPr>
        <xdr:cNvSpPr txBox="1">
          <a:spLocks noChangeArrowheads="1"/>
        </xdr:cNvSpPr>
      </xdr:nvSpPr>
      <xdr:spPr bwMode="auto">
        <a:xfrm>
          <a:off x="19050" y="238125"/>
          <a:ext cx="953452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฿ฅญ  ซ—’ห 30 ฐ—ฌ“ฌ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0</xdr:col>
      <xdr:colOff>28575</xdr:colOff>
      <xdr:row>0</xdr:row>
      <xdr:rowOff>0</xdr:rowOff>
    </xdr:from>
    <xdr:to>
      <xdr:col>28</xdr:col>
      <xdr:colOff>0</xdr:colOff>
      <xdr:row>0</xdr:row>
      <xdr:rowOff>0</xdr:rowOff>
    </xdr:to>
    <xdr:sp macro="" textlink="">
      <xdr:nvSpPr>
        <xdr:cNvPr id="2918" name="Text 10">
          <a:extLst>
            <a:ext uri="{FF2B5EF4-FFF2-40B4-BE49-F238E27FC236}">
              <a16:creationId xmlns:a16="http://schemas.microsoft.com/office/drawing/2014/main" id="{00000000-0008-0000-0200-0000660B0000}"/>
            </a:ext>
          </a:extLst>
        </xdr:cNvPr>
        <xdr:cNvSpPr txBox="1">
          <a:spLocks noChangeArrowheads="1"/>
        </xdr:cNvSpPr>
      </xdr:nvSpPr>
      <xdr:spPr bwMode="auto">
        <a:xfrm>
          <a:off x="28575" y="238125"/>
          <a:ext cx="95250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฿ฐ”ฆข“ฅ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”ภฆ—ตฆก“ ’ห “ก ‘ศ ฅซ—’ห 30 ฐ—ฌ“ฌ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5481" name="Text 9">
          <a:extLst>
            <a:ext uri="{FF2B5EF4-FFF2-40B4-BE49-F238E27FC236}">
              <a16:creationId xmlns:a16="http://schemas.microsoft.com/office/drawing/2014/main" id="{00000000-0008-0000-0300-000069150000}"/>
            </a:ext>
          </a:extLst>
        </xdr:cNvPr>
        <xdr:cNvSpPr txBox="1">
          <a:spLocks noChangeArrowheads="1"/>
        </xdr:cNvSpPr>
      </xdr:nvSpPr>
      <xdr:spPr bwMode="auto">
        <a:xfrm>
          <a:off x="19050" y="276225"/>
          <a:ext cx="942022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฿ฅญ  ซ—’ห 30 ฐ—ฌ“ฌ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0</xdr:col>
      <xdr:colOff>28575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5482" name="Text 10">
          <a:extLst>
            <a:ext uri="{FF2B5EF4-FFF2-40B4-BE49-F238E27FC236}">
              <a16:creationId xmlns:a16="http://schemas.microsoft.com/office/drawing/2014/main" id="{00000000-0008-0000-0300-00006A150000}"/>
            </a:ext>
          </a:extLst>
        </xdr:cNvPr>
        <xdr:cNvSpPr txBox="1">
          <a:spLocks noChangeArrowheads="1"/>
        </xdr:cNvSpPr>
      </xdr:nvSpPr>
      <xdr:spPr bwMode="auto">
        <a:xfrm>
          <a:off x="28575" y="276225"/>
          <a:ext cx="9410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฿ฐ”ฆข“ฅ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”ภฆ—ตฆก“ ’ห “ก ‘ศ ฅซ—’ห 30 ฐ—ฌ“ฌ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0</xdr:col>
      <xdr:colOff>19050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5483" name="Text 15">
          <a:extLst>
            <a:ext uri="{FF2B5EF4-FFF2-40B4-BE49-F238E27FC236}">
              <a16:creationId xmlns:a16="http://schemas.microsoft.com/office/drawing/2014/main" id="{00000000-0008-0000-0300-00006B150000}"/>
            </a:ext>
          </a:extLst>
        </xdr:cNvPr>
        <xdr:cNvSpPr txBox="1">
          <a:spLocks noChangeArrowheads="1"/>
        </xdr:cNvSpPr>
      </xdr:nvSpPr>
      <xdr:spPr bwMode="auto">
        <a:xfrm>
          <a:off x="19050" y="276225"/>
          <a:ext cx="942022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฿ฅญ  ซ—’ห 30 ฐ—ฌ“ฌ (ตหี)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8DED71E-EA38-482D-9F6C-3E5D5825A78D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893445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฿ฅญ  ซ—’ห 30 ฐ—ฌ“ฌ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0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3" name="Text 10">
          <a:extLst>
            <a:ext uri="{FF2B5EF4-FFF2-40B4-BE49-F238E27FC236}">
              <a16:creationId xmlns:a16="http://schemas.microsoft.com/office/drawing/2014/main" id="{30B78287-8225-4227-BFFE-A5926BC2CDB8}"/>
            </a:ext>
          </a:extLst>
        </xdr:cNvPr>
        <xdr:cNvSpPr txBox="1">
          <a:spLocks noChangeArrowheads="1"/>
        </xdr:cNvSpPr>
      </xdr:nvSpPr>
      <xdr:spPr bwMode="auto">
        <a:xfrm>
          <a:off x="28575" y="0"/>
          <a:ext cx="892492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฿ฐ”ฆข“ฅ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 ”ภฆ—ตฆก“ ’ห “ก ‘ศ ฅซ—’ห 30 ฐ—ฌ“ฌ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BC12626A-1264-4709-80D6-0381FC0C7D71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19050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5" name="Text 15">
          <a:extLst>
            <a:ext uri="{FF2B5EF4-FFF2-40B4-BE49-F238E27FC236}">
              <a16:creationId xmlns:a16="http://schemas.microsoft.com/office/drawing/2014/main" id="{E127879D-52C3-4578-B041-506F4128907E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893445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ฆ‘…— ฅี– ๆ‘ดดห“ ฎ”ฐ—ฅ (กภ“) ฆซกฆ‘…—ฌหีฌ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฿ฅญ  ซ—’ห 30 ฐ—ฌ“ฌ (ตหี)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Documents%20and%20Settings\Pontakorn.Bovonpanic\Desktop\Lead%20old\MVT%20YE'05\MVT-PST-update\MVT\MVT_Rangsit\MVT%2031.12.04\Documents%20and%20Settings\bkkon\My%20Documents\Job\MFEC\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Y416RC\Downloads\T-P278_YE12'21_BS-P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&amp;PL"/>
      <sheetName val="PL"/>
      <sheetName val="conso"/>
      <sheetName val="company"/>
      <sheetName val="cashflow"/>
    </sheetNames>
    <sheetDataSet>
      <sheetData sheetId="0" refreshError="1"/>
      <sheetData sheetId="1" refreshError="1">
        <row r="9">
          <cell r="E9">
            <v>711438760</v>
          </cell>
        </row>
        <row r="27">
          <cell r="E27">
            <v>0</v>
          </cell>
        </row>
      </sheetData>
      <sheetData sheetId="2" refreshError="1">
        <row r="11">
          <cell r="D11">
            <v>1185974790</v>
          </cell>
          <cell r="L11">
            <v>22555004</v>
          </cell>
          <cell r="N11">
            <v>11979296</v>
          </cell>
          <cell r="P11">
            <v>3079555169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8"/>
  <sheetViews>
    <sheetView showGridLines="0" tabSelected="1" view="pageBreakPreview" topLeftCell="A37" zoomScale="80" zoomScaleNormal="100" zoomScaleSheetLayoutView="80" workbookViewId="0">
      <selection activeCell="A57" sqref="A57"/>
    </sheetView>
  </sheetViews>
  <sheetFormatPr defaultColWidth="10.7109375" defaultRowHeight="21" customHeight="1"/>
  <cols>
    <col min="1" max="1" width="47.28515625" style="4" customWidth="1"/>
    <col min="2" max="2" width="9" style="4" customWidth="1"/>
    <col min="3" max="3" width="1.7109375" style="4" customWidth="1"/>
    <col min="4" max="4" width="16.28515625" style="3" customWidth="1"/>
    <col min="5" max="5" width="1.7109375" style="4" customWidth="1"/>
    <col min="6" max="6" width="16.28515625" style="4" customWidth="1"/>
    <col min="7" max="7" width="1.7109375" style="4" customWidth="1"/>
    <col min="8" max="8" width="15.7109375" style="4" customWidth="1"/>
    <col min="9" max="9" width="1.7109375" style="4" customWidth="1"/>
    <col min="10" max="10" width="15.85546875" style="4" customWidth="1"/>
    <col min="11" max="16384" width="10.7109375" style="4"/>
  </cols>
  <sheetData>
    <row r="1" spans="1:10" ht="21" customHeight="1">
      <c r="A1" s="84" t="s">
        <v>0</v>
      </c>
      <c r="B1" s="1"/>
      <c r="C1" s="2"/>
      <c r="E1" s="2"/>
      <c r="F1" s="2"/>
      <c r="G1" s="2"/>
      <c r="H1" s="2"/>
      <c r="I1" s="2"/>
      <c r="J1" s="2"/>
    </row>
    <row r="2" spans="1:10" ht="21" customHeight="1">
      <c r="A2" s="85" t="s">
        <v>1</v>
      </c>
      <c r="B2" s="1"/>
      <c r="C2" s="2"/>
      <c r="E2" s="2"/>
      <c r="F2" s="2"/>
      <c r="G2" s="2"/>
      <c r="H2" s="2"/>
      <c r="I2" s="2"/>
      <c r="J2" s="2"/>
    </row>
    <row r="3" spans="1:10" ht="21" customHeight="1">
      <c r="A3" s="85" t="s">
        <v>2</v>
      </c>
      <c r="B3" s="1"/>
      <c r="C3" s="2"/>
      <c r="E3" s="2"/>
      <c r="F3" s="2"/>
      <c r="G3" s="2"/>
      <c r="H3" s="2"/>
      <c r="I3" s="2"/>
      <c r="J3" s="2"/>
    </row>
    <row r="4" spans="1:10" ht="21" customHeight="1">
      <c r="A4" s="5"/>
      <c r="B4" s="5"/>
      <c r="C4" s="2"/>
      <c r="E4" s="2"/>
      <c r="F4" s="2"/>
      <c r="G4" s="2"/>
      <c r="H4" s="2"/>
      <c r="I4" s="2"/>
      <c r="J4" s="6" t="s">
        <v>3</v>
      </c>
    </row>
    <row r="5" spans="1:10" ht="21" customHeight="1">
      <c r="A5" s="5"/>
      <c r="B5" s="5"/>
      <c r="C5" s="2"/>
      <c r="D5" s="105" t="s">
        <v>4</v>
      </c>
      <c r="E5" s="105"/>
      <c r="F5" s="105"/>
      <c r="G5" s="86"/>
      <c r="H5" s="105" t="s">
        <v>5</v>
      </c>
      <c r="I5" s="105"/>
      <c r="J5" s="105"/>
    </row>
    <row r="6" spans="1:10" ht="21" customHeight="1">
      <c r="B6" s="87" t="s">
        <v>6</v>
      </c>
      <c r="C6" s="6"/>
      <c r="D6" s="88" t="s">
        <v>7</v>
      </c>
      <c r="E6" s="89"/>
      <c r="F6" s="88" t="s">
        <v>8</v>
      </c>
      <c r="G6" s="89"/>
      <c r="H6" s="88" t="s">
        <v>7</v>
      </c>
      <c r="I6" s="89"/>
      <c r="J6" s="88" t="s">
        <v>8</v>
      </c>
    </row>
    <row r="7" spans="1:10" ht="21" customHeight="1">
      <c r="A7" s="46" t="s">
        <v>9</v>
      </c>
      <c r="B7" s="3"/>
    </row>
    <row r="8" spans="1:10" ht="21" customHeight="1">
      <c r="A8" s="46" t="s">
        <v>10</v>
      </c>
      <c r="B8" s="3"/>
      <c r="F8" s="90"/>
      <c r="H8" s="90"/>
      <c r="J8" s="90"/>
    </row>
    <row r="9" spans="1:10" ht="21" customHeight="1">
      <c r="A9" s="4" t="s">
        <v>11</v>
      </c>
      <c r="B9" s="91">
        <v>7</v>
      </c>
      <c r="C9" s="12"/>
      <c r="D9" s="13">
        <v>80779789</v>
      </c>
      <c r="E9" s="12"/>
      <c r="F9" s="13">
        <v>148564598</v>
      </c>
      <c r="G9" s="12"/>
      <c r="H9" s="13">
        <v>8708935</v>
      </c>
      <c r="I9" s="12"/>
      <c r="J9" s="13">
        <v>12146681</v>
      </c>
    </row>
    <row r="10" spans="1:10" ht="21" customHeight="1">
      <c r="A10" s="4" t="s">
        <v>12</v>
      </c>
      <c r="B10" s="91" t="s">
        <v>13</v>
      </c>
      <c r="C10" s="12"/>
      <c r="D10" s="13">
        <v>315725768</v>
      </c>
      <c r="E10" s="12"/>
      <c r="F10" s="13">
        <v>755766529</v>
      </c>
      <c r="G10" s="12"/>
      <c r="H10" s="13">
        <v>532635075</v>
      </c>
      <c r="I10" s="12"/>
      <c r="J10" s="13">
        <v>661236369</v>
      </c>
    </row>
    <row r="11" spans="1:10" ht="21" customHeight="1">
      <c r="A11" s="4" t="s">
        <v>14</v>
      </c>
      <c r="B11" s="91"/>
      <c r="C11" s="12"/>
      <c r="D11" s="13">
        <v>335780</v>
      </c>
      <c r="E11" s="12"/>
      <c r="F11" s="13">
        <v>0</v>
      </c>
      <c r="G11" s="12"/>
      <c r="H11" s="13">
        <v>0</v>
      </c>
      <c r="I11" s="12"/>
      <c r="J11" s="13">
        <v>0</v>
      </c>
    </row>
    <row r="12" spans="1:10" ht="21" customHeight="1">
      <c r="A12" s="92" t="s">
        <v>15</v>
      </c>
      <c r="B12" s="3">
        <v>6</v>
      </c>
      <c r="C12" s="12"/>
      <c r="D12" s="13">
        <v>0</v>
      </c>
      <c r="E12" s="12"/>
      <c r="F12" s="13">
        <v>0</v>
      </c>
      <c r="G12" s="12"/>
      <c r="H12" s="13">
        <v>19923785</v>
      </c>
      <c r="I12" s="12"/>
      <c r="J12" s="13">
        <v>2382695</v>
      </c>
    </row>
    <row r="13" spans="1:10" ht="21" customHeight="1">
      <c r="A13" s="92" t="s">
        <v>16</v>
      </c>
      <c r="B13" s="3"/>
      <c r="C13" s="12"/>
      <c r="D13" s="13">
        <v>650000</v>
      </c>
      <c r="E13" s="12"/>
      <c r="F13" s="13">
        <v>1650000</v>
      </c>
      <c r="G13" s="12"/>
      <c r="H13" s="13">
        <v>0</v>
      </c>
      <c r="I13" s="12"/>
      <c r="J13" s="13">
        <v>0</v>
      </c>
    </row>
    <row r="14" spans="1:10" ht="21" customHeight="1">
      <c r="A14" s="92" t="s">
        <v>17</v>
      </c>
      <c r="B14" s="3">
        <v>9</v>
      </c>
      <c r="C14" s="12"/>
      <c r="D14" s="13">
        <v>272227179</v>
      </c>
      <c r="E14" s="12"/>
      <c r="F14" s="13">
        <v>198778989</v>
      </c>
      <c r="G14" s="12"/>
      <c r="H14" s="13">
        <v>73599662</v>
      </c>
      <c r="I14" s="12"/>
      <c r="J14" s="13">
        <v>0</v>
      </c>
    </row>
    <row r="15" spans="1:10" ht="21" customHeight="1">
      <c r="A15" s="93" t="s">
        <v>18</v>
      </c>
      <c r="B15" s="3">
        <v>10</v>
      </c>
      <c r="C15" s="12"/>
      <c r="D15" s="13">
        <v>95127402</v>
      </c>
      <c r="E15" s="12"/>
      <c r="F15" s="13">
        <v>69237618</v>
      </c>
      <c r="G15" s="12"/>
      <c r="H15" s="13">
        <v>14359408</v>
      </c>
      <c r="I15" s="12"/>
      <c r="J15" s="13">
        <v>16284497</v>
      </c>
    </row>
    <row r="16" spans="1:10" ht="21" customHeight="1">
      <c r="A16" s="93" t="s">
        <v>19</v>
      </c>
      <c r="B16" s="3"/>
      <c r="C16" s="12"/>
      <c r="D16" s="13">
        <v>134265703</v>
      </c>
      <c r="E16" s="12"/>
      <c r="F16" s="13">
        <v>23221235</v>
      </c>
      <c r="G16" s="12"/>
      <c r="H16" s="13">
        <v>125793012</v>
      </c>
      <c r="I16" s="12"/>
      <c r="J16" s="13">
        <v>21094816</v>
      </c>
    </row>
    <row r="17" spans="1:10" ht="21" customHeight="1">
      <c r="A17" s="93" t="s">
        <v>20</v>
      </c>
      <c r="B17" s="3"/>
      <c r="C17" s="12"/>
      <c r="D17" s="13">
        <v>24356717</v>
      </c>
      <c r="E17" s="12"/>
      <c r="F17" s="13">
        <v>16185519</v>
      </c>
      <c r="G17" s="12"/>
      <c r="H17" s="13">
        <v>15879378</v>
      </c>
      <c r="I17" s="12"/>
      <c r="J17" s="13">
        <v>702505</v>
      </c>
    </row>
    <row r="18" spans="1:10" ht="21" customHeight="1">
      <c r="A18" s="4" t="s">
        <v>21</v>
      </c>
      <c r="B18" s="3"/>
      <c r="C18" s="12"/>
      <c r="D18" s="15">
        <v>63146953</v>
      </c>
      <c r="E18" s="12"/>
      <c r="F18" s="15">
        <v>81926281</v>
      </c>
      <c r="G18" s="12"/>
      <c r="H18" s="15">
        <v>34327564</v>
      </c>
      <c r="I18" s="12"/>
      <c r="J18" s="15">
        <v>14369007</v>
      </c>
    </row>
    <row r="19" spans="1:10" ht="21" customHeight="1">
      <c r="B19" s="3"/>
      <c r="C19" s="12"/>
      <c r="D19" s="13">
        <f>SUM(D9:D18)</f>
        <v>986615291</v>
      </c>
      <c r="E19" s="12"/>
      <c r="F19" s="13">
        <f>SUM(F9:F18)</f>
        <v>1295330769</v>
      </c>
      <c r="G19" s="12"/>
      <c r="H19" s="13">
        <f>SUM(H9:H18)</f>
        <v>825226819</v>
      </c>
      <c r="I19" s="12"/>
      <c r="J19" s="13">
        <f>SUM(J9:J18)</f>
        <v>728216570</v>
      </c>
    </row>
    <row r="20" spans="1:10" ht="21" customHeight="1">
      <c r="A20" s="4" t="s">
        <v>22</v>
      </c>
      <c r="B20" s="3">
        <v>20</v>
      </c>
      <c r="C20" s="12"/>
      <c r="D20" s="13">
        <v>518235369</v>
      </c>
      <c r="E20" s="12"/>
      <c r="F20" s="13">
        <v>0</v>
      </c>
      <c r="G20" s="12" t="s">
        <v>23</v>
      </c>
      <c r="H20" s="13">
        <v>35001600</v>
      </c>
      <c r="I20" s="12"/>
      <c r="J20" s="13">
        <v>0</v>
      </c>
    </row>
    <row r="21" spans="1:10" ht="21" customHeight="1">
      <c r="A21" s="46" t="s">
        <v>24</v>
      </c>
      <c r="B21" s="3"/>
      <c r="C21" s="12"/>
      <c r="D21" s="16">
        <f>SUM(D19:D20)</f>
        <v>1504850660</v>
      </c>
      <c r="E21" s="12"/>
      <c r="F21" s="16">
        <f>SUM(F19:F20)</f>
        <v>1295330769</v>
      </c>
      <c r="G21" s="12"/>
      <c r="H21" s="16">
        <f>SUM(H19:H20)</f>
        <v>860228419</v>
      </c>
      <c r="I21" s="12"/>
      <c r="J21" s="16">
        <f>SUM(J19:J20)</f>
        <v>728216570</v>
      </c>
    </row>
    <row r="22" spans="1:10" ht="21" customHeight="1">
      <c r="A22" s="46" t="s">
        <v>25</v>
      </c>
      <c r="B22" s="3"/>
      <c r="C22" s="12"/>
      <c r="D22" s="13"/>
      <c r="E22" s="12"/>
      <c r="F22" s="13"/>
      <c r="G22" s="12"/>
      <c r="H22" s="13"/>
      <c r="I22" s="12"/>
      <c r="J22" s="13"/>
    </row>
    <row r="23" spans="1:10" ht="21" customHeight="1">
      <c r="A23" s="4" t="s">
        <v>26</v>
      </c>
      <c r="B23" s="3">
        <v>11</v>
      </c>
      <c r="C23" s="12"/>
      <c r="D23" s="13">
        <v>83280763</v>
      </c>
      <c r="E23" s="12"/>
      <c r="F23" s="13">
        <v>108882294</v>
      </c>
      <c r="G23" s="12"/>
      <c r="H23" s="13">
        <v>54718373</v>
      </c>
      <c r="I23" s="12"/>
      <c r="J23" s="13">
        <v>53638909</v>
      </c>
    </row>
    <row r="24" spans="1:10" ht="21" customHeight="1">
      <c r="A24" s="4" t="s">
        <v>27</v>
      </c>
      <c r="B24" s="3"/>
      <c r="C24" s="12"/>
      <c r="D24" s="13">
        <v>6423828</v>
      </c>
      <c r="E24" s="12"/>
      <c r="F24" s="13">
        <v>0</v>
      </c>
      <c r="G24" s="12"/>
      <c r="H24" s="13">
        <v>0</v>
      </c>
      <c r="I24" s="12"/>
      <c r="J24" s="13">
        <v>0</v>
      </c>
    </row>
    <row r="25" spans="1:10" ht="21" customHeight="1">
      <c r="A25" s="4" t="s">
        <v>28</v>
      </c>
      <c r="B25" s="3">
        <v>12</v>
      </c>
      <c r="C25" s="12"/>
      <c r="D25" s="13">
        <v>13598200</v>
      </c>
      <c r="E25" s="12"/>
      <c r="F25" s="13">
        <v>23598200</v>
      </c>
      <c r="G25" s="12"/>
      <c r="H25" s="13">
        <v>13598200</v>
      </c>
      <c r="I25" s="12"/>
      <c r="J25" s="13">
        <v>23598200</v>
      </c>
    </row>
    <row r="26" spans="1:10" ht="21" customHeight="1">
      <c r="A26" s="4" t="s">
        <v>29</v>
      </c>
      <c r="B26" s="3"/>
      <c r="C26" s="12"/>
      <c r="D26" s="14">
        <v>4256915</v>
      </c>
      <c r="E26" s="12"/>
      <c r="F26" s="14">
        <v>14397352</v>
      </c>
      <c r="G26" s="12"/>
      <c r="H26" s="14">
        <v>0</v>
      </c>
      <c r="I26" s="12"/>
      <c r="J26" s="14">
        <v>0</v>
      </c>
    </row>
    <row r="27" spans="1:10" ht="21" customHeight="1">
      <c r="A27" s="4" t="s">
        <v>30</v>
      </c>
      <c r="B27" s="3">
        <v>13</v>
      </c>
      <c r="C27" s="12"/>
      <c r="D27" s="14">
        <v>0</v>
      </c>
      <c r="E27" s="12"/>
      <c r="F27" s="14">
        <v>0</v>
      </c>
      <c r="G27" s="12"/>
      <c r="H27" s="14">
        <v>7074022995</v>
      </c>
      <c r="I27" s="12"/>
      <c r="J27" s="14">
        <v>7886362013</v>
      </c>
    </row>
    <row r="28" spans="1:10" ht="21" customHeight="1">
      <c r="A28" s="4" t="s">
        <v>31</v>
      </c>
      <c r="B28" s="3">
        <v>14</v>
      </c>
      <c r="C28" s="12"/>
      <c r="D28" s="14">
        <v>3709813658</v>
      </c>
      <c r="E28" s="12"/>
      <c r="F28" s="14">
        <v>3704912856</v>
      </c>
      <c r="G28" s="12"/>
      <c r="H28" s="14">
        <v>0</v>
      </c>
      <c r="I28" s="12"/>
      <c r="J28" s="14">
        <v>0</v>
      </c>
    </row>
    <row r="29" spans="1:10" ht="21" customHeight="1">
      <c r="A29" s="4" t="s">
        <v>32</v>
      </c>
      <c r="B29" s="3">
        <v>15</v>
      </c>
      <c r="C29" s="12"/>
      <c r="D29" s="14">
        <v>0</v>
      </c>
      <c r="E29" s="12"/>
      <c r="F29" s="14">
        <v>0</v>
      </c>
      <c r="G29" s="12"/>
      <c r="H29" s="14">
        <v>0</v>
      </c>
      <c r="I29" s="12"/>
      <c r="J29" s="14">
        <v>0</v>
      </c>
    </row>
    <row r="30" spans="1:10" ht="21" customHeight="1">
      <c r="A30" s="4" t="s">
        <v>33</v>
      </c>
      <c r="B30" s="3">
        <v>16</v>
      </c>
      <c r="C30" s="12"/>
      <c r="D30" s="14">
        <v>31969525</v>
      </c>
      <c r="E30" s="12"/>
      <c r="F30" s="14">
        <v>0</v>
      </c>
      <c r="G30" s="12"/>
      <c r="H30" s="14">
        <v>0</v>
      </c>
      <c r="I30" s="12"/>
      <c r="J30" s="14">
        <v>0</v>
      </c>
    </row>
    <row r="31" spans="1:10" ht="21" customHeight="1">
      <c r="A31" s="92" t="s">
        <v>34</v>
      </c>
      <c r="B31" s="3">
        <v>17</v>
      </c>
      <c r="C31" s="12"/>
      <c r="D31" s="13">
        <v>1625286624</v>
      </c>
      <c r="E31" s="12"/>
      <c r="F31" s="13">
        <v>2384210152</v>
      </c>
      <c r="G31" s="12"/>
      <c r="H31" s="13">
        <v>404543588</v>
      </c>
      <c r="I31" s="12"/>
      <c r="J31" s="13">
        <v>345763543</v>
      </c>
    </row>
    <row r="32" spans="1:10" ht="21" customHeight="1">
      <c r="A32" s="92" t="s">
        <v>35</v>
      </c>
      <c r="B32" s="3">
        <v>18</v>
      </c>
      <c r="C32" s="12"/>
      <c r="D32" s="13">
        <v>1743490</v>
      </c>
      <c r="E32" s="12"/>
      <c r="F32" s="13">
        <v>2890723</v>
      </c>
      <c r="G32" s="12"/>
      <c r="H32" s="13">
        <v>331485</v>
      </c>
      <c r="I32" s="12"/>
      <c r="J32" s="13">
        <v>499166</v>
      </c>
    </row>
    <row r="33" spans="1:10" ht="21" customHeight="1">
      <c r="A33" s="92" t="s">
        <v>36</v>
      </c>
      <c r="B33" s="3">
        <v>34</v>
      </c>
      <c r="C33" s="12"/>
      <c r="D33" s="13">
        <v>41906040</v>
      </c>
      <c r="E33" s="12"/>
      <c r="F33" s="13">
        <v>11169278</v>
      </c>
      <c r="G33" s="12"/>
      <c r="H33" s="13">
        <v>4734316</v>
      </c>
      <c r="I33" s="12"/>
      <c r="J33" s="13">
        <v>3990919</v>
      </c>
    </row>
    <row r="34" spans="1:10" ht="21" customHeight="1">
      <c r="A34" s="92" t="s">
        <v>37</v>
      </c>
      <c r="B34" s="3">
        <v>19</v>
      </c>
      <c r="C34" s="12"/>
      <c r="D34" s="13">
        <v>567908170</v>
      </c>
      <c r="E34" s="12"/>
      <c r="F34" s="13">
        <v>569379369</v>
      </c>
      <c r="G34" s="12"/>
      <c r="H34" s="13" t="s">
        <v>38</v>
      </c>
      <c r="I34" s="13"/>
      <c r="J34" s="13">
        <v>0</v>
      </c>
    </row>
    <row r="35" spans="1:10" ht="21" customHeight="1">
      <c r="A35" s="92" t="s">
        <v>39</v>
      </c>
      <c r="B35" s="3"/>
      <c r="C35" s="12"/>
      <c r="D35" s="15">
        <v>75306149</v>
      </c>
      <c r="E35" s="12"/>
      <c r="F35" s="15">
        <v>84964462</v>
      </c>
      <c r="G35" s="12"/>
      <c r="H35" s="15">
        <v>21464814</v>
      </c>
      <c r="I35" s="12"/>
      <c r="J35" s="15">
        <v>5533865</v>
      </c>
    </row>
    <row r="36" spans="1:10" ht="21" customHeight="1">
      <c r="A36" s="46" t="s">
        <v>40</v>
      </c>
      <c r="B36" s="3"/>
      <c r="C36" s="12"/>
      <c r="D36" s="13">
        <f>SUM(D23:D35)</f>
        <v>6161493362</v>
      </c>
      <c r="E36" s="12"/>
      <c r="F36" s="13">
        <f>SUM(F23:F35)</f>
        <v>6904404686</v>
      </c>
      <c r="G36" s="12"/>
      <c r="H36" s="13">
        <f>SUM(H23:H35)</f>
        <v>7573413771</v>
      </c>
      <c r="I36" s="12"/>
      <c r="J36" s="13">
        <f>SUM(J23:J35)</f>
        <v>8319386615</v>
      </c>
    </row>
    <row r="37" spans="1:10" ht="21" customHeight="1" thickBot="1">
      <c r="A37" s="46" t="s">
        <v>41</v>
      </c>
      <c r="B37" s="3"/>
      <c r="C37" s="12"/>
      <c r="D37" s="97">
        <f>SUM(D21,D36)</f>
        <v>7666344022</v>
      </c>
      <c r="E37" s="12"/>
      <c r="F37" s="97">
        <f>SUM(F21,F36)</f>
        <v>8199735455</v>
      </c>
      <c r="G37" s="12"/>
      <c r="H37" s="97">
        <f>SUM(H21,H36)</f>
        <v>8433642190</v>
      </c>
      <c r="I37" s="12"/>
      <c r="J37" s="97">
        <f>SUM(J21,J36)</f>
        <v>9047603185</v>
      </c>
    </row>
    <row r="38" spans="1:10" ht="21" customHeight="1" thickTop="1">
      <c r="C38" s="12"/>
      <c r="D38" s="4"/>
    </row>
    <row r="39" spans="1:10" ht="21" customHeight="1">
      <c r="A39" s="4" t="s">
        <v>42</v>
      </c>
      <c r="D39" s="4"/>
    </row>
    <row r="40" spans="1:10" ht="21" customHeight="1">
      <c r="A40" s="84" t="s">
        <v>0</v>
      </c>
      <c r="B40" s="1"/>
      <c r="C40" s="2"/>
      <c r="E40" s="2"/>
      <c r="F40" s="2"/>
      <c r="G40" s="2"/>
      <c r="H40" s="2"/>
      <c r="I40" s="2"/>
      <c r="J40" s="2"/>
    </row>
    <row r="41" spans="1:10" ht="21" customHeight="1">
      <c r="A41" s="9" t="s">
        <v>43</v>
      </c>
      <c r="B41" s="1"/>
      <c r="C41" s="2"/>
      <c r="E41" s="2"/>
      <c r="F41" s="2"/>
      <c r="G41" s="2"/>
      <c r="H41" s="2"/>
      <c r="I41" s="2"/>
      <c r="J41" s="2"/>
    </row>
    <row r="42" spans="1:10" ht="21" customHeight="1">
      <c r="A42" s="85" t="s">
        <v>2</v>
      </c>
      <c r="B42" s="1"/>
      <c r="C42" s="2"/>
      <c r="E42" s="2"/>
      <c r="F42" s="2"/>
      <c r="G42" s="2"/>
      <c r="H42" s="2"/>
      <c r="I42" s="2"/>
      <c r="J42" s="2"/>
    </row>
    <row r="43" spans="1:10" ht="21" customHeight="1">
      <c r="A43" s="5"/>
      <c r="B43" s="5"/>
      <c r="C43" s="2"/>
      <c r="E43" s="2"/>
      <c r="F43" s="2"/>
      <c r="G43" s="2"/>
      <c r="H43" s="2"/>
      <c r="I43" s="2"/>
      <c r="J43" s="6" t="s">
        <v>3</v>
      </c>
    </row>
    <row r="44" spans="1:10" ht="21" customHeight="1">
      <c r="A44" s="5"/>
      <c r="B44" s="5"/>
      <c r="C44" s="2"/>
      <c r="D44" s="105" t="s">
        <v>4</v>
      </c>
      <c r="E44" s="105"/>
      <c r="F44" s="105"/>
      <c r="G44" s="86"/>
      <c r="H44" s="105" t="s">
        <v>5</v>
      </c>
      <c r="I44" s="105"/>
      <c r="J44" s="105"/>
    </row>
    <row r="45" spans="1:10" ht="21" customHeight="1">
      <c r="B45" s="87" t="s">
        <v>6</v>
      </c>
      <c r="C45" s="6"/>
      <c r="D45" s="88" t="s">
        <v>7</v>
      </c>
      <c r="E45" s="89"/>
      <c r="F45" s="88" t="s">
        <v>8</v>
      </c>
      <c r="G45" s="89"/>
      <c r="H45" s="88" t="s">
        <v>7</v>
      </c>
      <c r="I45" s="89"/>
      <c r="J45" s="88" t="s">
        <v>8</v>
      </c>
    </row>
    <row r="46" spans="1:10" ht="21" customHeight="1">
      <c r="A46" s="18" t="s">
        <v>44</v>
      </c>
      <c r="B46" s="3"/>
    </row>
    <row r="47" spans="1:10" ht="21" customHeight="1">
      <c r="A47" s="18" t="s">
        <v>45</v>
      </c>
      <c r="B47" s="3"/>
    </row>
    <row r="48" spans="1:10" ht="21" customHeight="1">
      <c r="A48" s="94" t="s">
        <v>46</v>
      </c>
      <c r="B48" s="3">
        <v>21</v>
      </c>
      <c r="C48" s="12"/>
      <c r="D48" s="13">
        <v>721325121</v>
      </c>
      <c r="E48" s="12"/>
      <c r="F48" s="13">
        <v>386587611</v>
      </c>
      <c r="G48" s="12"/>
      <c r="H48" s="13">
        <v>489850407</v>
      </c>
      <c r="I48" s="12"/>
      <c r="J48" s="13">
        <v>329061786</v>
      </c>
    </row>
    <row r="49" spans="1:10" ht="21" customHeight="1">
      <c r="A49" s="94" t="s">
        <v>47</v>
      </c>
      <c r="B49" s="3" t="s">
        <v>48</v>
      </c>
      <c r="C49" s="12"/>
      <c r="D49" s="13">
        <v>485836318</v>
      </c>
      <c r="E49" s="12"/>
      <c r="F49" s="13">
        <v>645517495</v>
      </c>
      <c r="G49" s="12"/>
      <c r="H49" s="13">
        <v>256845914</v>
      </c>
      <c r="I49" s="12"/>
      <c r="J49" s="13">
        <v>250937816</v>
      </c>
    </row>
    <row r="50" spans="1:10" ht="21" customHeight="1">
      <c r="A50" s="94" t="s">
        <v>49</v>
      </c>
      <c r="B50" s="3"/>
      <c r="C50" s="12"/>
      <c r="D50" s="13"/>
      <c r="E50" s="12"/>
      <c r="F50" s="13"/>
      <c r="G50" s="12"/>
      <c r="I50" s="12"/>
      <c r="J50" s="13"/>
    </row>
    <row r="51" spans="1:10" ht="21" customHeight="1">
      <c r="A51" s="94" t="s">
        <v>50</v>
      </c>
      <c r="B51" s="3">
        <v>24</v>
      </c>
      <c r="C51" s="12"/>
      <c r="D51" s="13">
        <v>0</v>
      </c>
      <c r="E51" s="12"/>
      <c r="F51" s="13">
        <v>497106194</v>
      </c>
      <c r="G51" s="12"/>
      <c r="H51" s="13">
        <v>0</v>
      </c>
      <c r="I51" s="12"/>
      <c r="J51" s="13">
        <v>497106194</v>
      </c>
    </row>
    <row r="52" spans="1:10" ht="21" customHeight="1">
      <c r="A52" s="94" t="s">
        <v>51</v>
      </c>
      <c r="B52" s="3">
        <v>25</v>
      </c>
      <c r="C52" s="12"/>
      <c r="D52" s="13">
        <v>77202400</v>
      </c>
      <c r="E52" s="12"/>
      <c r="F52" s="13">
        <v>140552409</v>
      </c>
      <c r="G52" s="12"/>
      <c r="H52" s="13">
        <v>24395000</v>
      </c>
      <c r="I52" s="12"/>
      <c r="J52" s="13">
        <v>6540000</v>
      </c>
    </row>
    <row r="53" spans="1:10" ht="21" customHeight="1">
      <c r="A53" s="19" t="s">
        <v>52</v>
      </c>
      <c r="B53" s="3">
        <v>26</v>
      </c>
      <c r="C53" s="12"/>
      <c r="D53" s="13">
        <v>62537653</v>
      </c>
      <c r="E53" s="12"/>
      <c r="F53" s="13">
        <v>53110853</v>
      </c>
      <c r="G53" s="12"/>
      <c r="H53" s="13">
        <v>27070513</v>
      </c>
      <c r="I53" s="12"/>
      <c r="J53" s="13">
        <v>23503256</v>
      </c>
    </row>
    <row r="54" spans="1:10" ht="21" customHeight="1">
      <c r="A54" s="19" t="s">
        <v>53</v>
      </c>
      <c r="B54" s="3">
        <v>6</v>
      </c>
      <c r="C54" s="12"/>
      <c r="D54" s="12">
        <v>0</v>
      </c>
      <c r="E54" s="12"/>
      <c r="F54" s="12">
        <v>0</v>
      </c>
      <c r="G54" s="12"/>
      <c r="H54" s="12">
        <v>141786985</v>
      </c>
      <c r="I54" s="12"/>
      <c r="J54" s="12">
        <v>216230313</v>
      </c>
    </row>
    <row r="55" spans="1:10" ht="21" customHeight="1">
      <c r="A55" s="19" t="s">
        <v>54</v>
      </c>
      <c r="B55" s="3">
        <v>23</v>
      </c>
      <c r="C55" s="12"/>
      <c r="D55" s="12">
        <v>0</v>
      </c>
      <c r="E55" s="12"/>
      <c r="F55" s="12">
        <v>12739000</v>
      </c>
      <c r="G55" s="12"/>
      <c r="H55" s="12">
        <v>0</v>
      </c>
      <c r="I55" s="12"/>
      <c r="J55" s="12">
        <v>0</v>
      </c>
    </row>
    <row r="56" spans="1:10" ht="21" customHeight="1">
      <c r="A56" s="19" t="s">
        <v>55</v>
      </c>
      <c r="B56" s="3">
        <v>9</v>
      </c>
      <c r="C56" s="12"/>
      <c r="D56" s="12">
        <v>35856479</v>
      </c>
      <c r="E56" s="12"/>
      <c r="F56" s="12">
        <v>136519979</v>
      </c>
      <c r="G56" s="12"/>
      <c r="H56" s="12">
        <v>0</v>
      </c>
      <c r="I56" s="12"/>
      <c r="J56" s="12">
        <v>0</v>
      </c>
    </row>
    <row r="57" spans="1:10" ht="21" customHeight="1">
      <c r="A57" s="94" t="s">
        <v>56</v>
      </c>
      <c r="B57" s="3"/>
      <c r="C57" s="12"/>
      <c r="D57" s="14">
        <v>129168372</v>
      </c>
      <c r="E57" s="12"/>
      <c r="F57" s="14">
        <v>2989655</v>
      </c>
      <c r="G57" s="12"/>
      <c r="H57" s="12">
        <v>128130414</v>
      </c>
      <c r="I57" s="12"/>
      <c r="J57" s="12">
        <v>2415155</v>
      </c>
    </row>
    <row r="58" spans="1:10" ht="21" customHeight="1">
      <c r="A58" s="94" t="s">
        <v>57</v>
      </c>
      <c r="B58" s="3"/>
      <c r="C58" s="12"/>
      <c r="D58" s="12">
        <v>728527</v>
      </c>
      <c r="E58" s="12"/>
      <c r="F58" s="12">
        <v>1848187</v>
      </c>
      <c r="G58" s="12"/>
      <c r="H58" s="14">
        <v>0</v>
      </c>
      <c r="I58" s="12"/>
      <c r="J58" s="14">
        <v>0</v>
      </c>
    </row>
    <row r="59" spans="1:10" ht="21" customHeight="1">
      <c r="A59" s="94" t="s">
        <v>58</v>
      </c>
      <c r="B59" s="3"/>
      <c r="C59" s="12"/>
      <c r="D59" s="15">
        <v>75683802</v>
      </c>
      <c r="E59" s="12"/>
      <c r="F59" s="15">
        <v>89740675</v>
      </c>
      <c r="G59" s="12"/>
      <c r="H59" s="15">
        <v>54774990</v>
      </c>
      <c r="I59" s="12"/>
      <c r="J59" s="15">
        <v>41134989</v>
      </c>
    </row>
    <row r="60" spans="1:10" ht="21" customHeight="1">
      <c r="A60" s="94"/>
      <c r="B60" s="3"/>
      <c r="C60" s="12"/>
      <c r="D60" s="13">
        <f>SUM(D48:D59)</f>
        <v>1588338672</v>
      </c>
      <c r="E60" s="12"/>
      <c r="F60" s="13">
        <f>SUM(F48:F59)</f>
        <v>1966712058</v>
      </c>
      <c r="G60" s="12"/>
      <c r="H60" s="13">
        <f>SUM(H48:H59)</f>
        <v>1122854223</v>
      </c>
      <c r="I60" s="12"/>
      <c r="J60" s="13">
        <f>SUM(J48:J59)</f>
        <v>1366929509</v>
      </c>
    </row>
    <row r="61" spans="1:10" ht="21" customHeight="1">
      <c r="A61" s="94" t="s">
        <v>59</v>
      </c>
      <c r="B61" s="3">
        <v>20</v>
      </c>
      <c r="C61" s="12"/>
      <c r="D61" s="15">
        <v>252898392</v>
      </c>
      <c r="E61" s="12"/>
      <c r="F61" s="15">
        <v>0</v>
      </c>
      <c r="G61" s="12"/>
      <c r="H61" s="15">
        <v>0</v>
      </c>
      <c r="I61" s="12"/>
      <c r="J61" s="15">
        <v>0</v>
      </c>
    </row>
    <row r="62" spans="1:10" ht="21" customHeight="1">
      <c r="A62" s="18" t="s">
        <v>60</v>
      </c>
      <c r="B62" s="3"/>
      <c r="C62" s="12"/>
      <c r="D62" s="15">
        <f>SUM(D60:D61)</f>
        <v>1841237064</v>
      </c>
      <c r="E62" s="12"/>
      <c r="F62" s="15">
        <f>SUM(F60:F61)</f>
        <v>1966712058</v>
      </c>
      <c r="G62" s="12"/>
      <c r="H62" s="15">
        <f>SUM(H60:H61)</f>
        <v>1122854223</v>
      </c>
      <c r="I62" s="12"/>
      <c r="J62" s="15">
        <f>SUM(J60:J61)</f>
        <v>1366929509</v>
      </c>
    </row>
    <row r="63" spans="1:10" ht="21" customHeight="1">
      <c r="A63" s="18"/>
      <c r="B63" s="3"/>
      <c r="C63" s="12"/>
      <c r="D63" s="13"/>
      <c r="E63" s="12"/>
      <c r="F63" s="13"/>
      <c r="G63" s="12"/>
      <c r="H63" s="13"/>
      <c r="I63" s="12"/>
      <c r="J63" s="13"/>
    </row>
    <row r="64" spans="1:10" ht="21" customHeight="1">
      <c r="A64" s="18" t="s">
        <v>61</v>
      </c>
      <c r="B64" s="3"/>
      <c r="C64" s="12"/>
      <c r="D64" s="13"/>
      <c r="E64" s="12"/>
      <c r="F64" s="13"/>
      <c r="G64" s="12"/>
      <c r="H64" s="13"/>
      <c r="I64" s="12"/>
      <c r="J64" s="13"/>
    </row>
    <row r="65" spans="1:10" ht="21" customHeight="1">
      <c r="A65" s="20" t="s">
        <v>62</v>
      </c>
      <c r="B65" s="3"/>
      <c r="C65" s="12"/>
      <c r="D65" s="13"/>
      <c r="E65" s="12"/>
      <c r="F65" s="13"/>
      <c r="G65" s="12"/>
      <c r="H65" s="13"/>
      <c r="I65" s="12"/>
      <c r="J65" s="13"/>
    </row>
    <row r="66" spans="1:10" ht="21" customHeight="1">
      <c r="A66" s="94" t="s">
        <v>50</v>
      </c>
      <c r="B66" s="3">
        <v>24</v>
      </c>
      <c r="C66" s="12"/>
      <c r="D66" s="13">
        <v>394910313</v>
      </c>
      <c r="E66" s="12"/>
      <c r="F66" s="13">
        <v>0</v>
      </c>
      <c r="G66" s="12"/>
      <c r="H66" s="13">
        <v>394910313</v>
      </c>
      <c r="I66" s="12"/>
      <c r="J66" s="13">
        <v>0</v>
      </c>
    </row>
    <row r="67" spans="1:10" ht="21" customHeight="1">
      <c r="A67" s="94" t="s">
        <v>51</v>
      </c>
      <c r="B67" s="3">
        <v>25</v>
      </c>
      <c r="C67" s="12"/>
      <c r="D67" s="13">
        <v>135666809</v>
      </c>
      <c r="E67" s="12"/>
      <c r="F67" s="13">
        <v>270599831</v>
      </c>
      <c r="G67" s="12"/>
      <c r="H67" s="13">
        <v>0</v>
      </c>
      <c r="I67" s="12"/>
      <c r="J67" s="12">
        <v>24395000</v>
      </c>
    </row>
    <row r="68" spans="1:10" ht="21" customHeight="1">
      <c r="A68" s="19" t="s">
        <v>52</v>
      </c>
      <c r="B68" s="3">
        <v>26</v>
      </c>
      <c r="C68" s="12"/>
      <c r="D68" s="13">
        <v>171517816</v>
      </c>
      <c r="E68" s="12"/>
      <c r="F68" s="13">
        <v>193947735</v>
      </c>
      <c r="G68" s="12"/>
      <c r="H68" s="12">
        <v>57855256</v>
      </c>
      <c r="I68" s="12"/>
      <c r="J68" s="12">
        <v>78792788</v>
      </c>
    </row>
    <row r="69" spans="1:10" ht="21" customHeight="1">
      <c r="A69" s="20" t="s">
        <v>63</v>
      </c>
      <c r="B69" s="3">
        <v>27</v>
      </c>
      <c r="C69" s="12"/>
      <c r="D69" s="12">
        <v>11458081</v>
      </c>
      <c r="E69" s="12"/>
      <c r="F69" s="12">
        <v>13053352</v>
      </c>
      <c r="G69" s="12"/>
      <c r="H69" s="12">
        <v>3521248</v>
      </c>
      <c r="I69" s="12"/>
      <c r="J69" s="12">
        <v>7430945</v>
      </c>
    </row>
    <row r="70" spans="1:10" ht="21" customHeight="1">
      <c r="A70" s="20" t="s">
        <v>64</v>
      </c>
      <c r="B70" s="3"/>
      <c r="C70" s="12"/>
      <c r="D70" s="22">
        <v>11705135</v>
      </c>
      <c r="E70" s="12"/>
      <c r="F70" s="22">
        <v>4048140</v>
      </c>
      <c r="G70" s="12"/>
      <c r="H70" s="22">
        <v>9354342</v>
      </c>
      <c r="I70" s="12"/>
      <c r="J70" s="22">
        <v>433500</v>
      </c>
    </row>
    <row r="71" spans="1:10" ht="21" customHeight="1">
      <c r="A71" s="18" t="s">
        <v>65</v>
      </c>
      <c r="B71" s="3"/>
      <c r="C71" s="12"/>
      <c r="D71" s="15">
        <f>SUM(D64:D70)</f>
        <v>725258154</v>
      </c>
      <c r="E71" s="12"/>
      <c r="F71" s="15">
        <f>SUM(F64:F70)</f>
        <v>481649058</v>
      </c>
      <c r="G71" s="12"/>
      <c r="H71" s="15">
        <f>SUM(H64:H70)</f>
        <v>465641159</v>
      </c>
      <c r="I71" s="15"/>
      <c r="J71" s="15">
        <f>SUM(J64:J70)</f>
        <v>111052233</v>
      </c>
    </row>
    <row r="72" spans="1:10" ht="21" customHeight="1">
      <c r="A72" s="18" t="s">
        <v>66</v>
      </c>
      <c r="B72" s="3"/>
      <c r="C72" s="12"/>
      <c r="D72" s="15">
        <f>SUM(D71,D62)</f>
        <v>2566495218</v>
      </c>
      <c r="E72" s="12"/>
      <c r="F72" s="15">
        <f>SUM(F71,F62)</f>
        <v>2448361116</v>
      </c>
      <c r="G72" s="12"/>
      <c r="H72" s="15">
        <f>SUM(H71,H62)</f>
        <v>1588495382</v>
      </c>
      <c r="I72" s="12"/>
      <c r="J72" s="15">
        <f>SUM(J71,J62)</f>
        <v>1477981742</v>
      </c>
    </row>
    <row r="73" spans="1:10" ht="21" customHeight="1">
      <c r="B73" s="3"/>
      <c r="D73" s="4"/>
    </row>
    <row r="74" spans="1:10" ht="21" customHeight="1">
      <c r="A74" s="19" t="s">
        <v>42</v>
      </c>
    </row>
    <row r="75" spans="1:10" ht="21" customHeight="1">
      <c r="A75" s="84" t="s">
        <v>0</v>
      </c>
      <c r="B75" s="1"/>
      <c r="C75" s="2"/>
      <c r="E75" s="2"/>
      <c r="F75" s="2"/>
      <c r="G75" s="2"/>
      <c r="H75" s="2"/>
      <c r="I75" s="2"/>
      <c r="J75" s="2"/>
    </row>
    <row r="76" spans="1:10" ht="21" customHeight="1">
      <c r="A76" s="9" t="s">
        <v>43</v>
      </c>
      <c r="B76" s="1"/>
      <c r="C76" s="2"/>
      <c r="E76" s="2"/>
      <c r="F76" s="2"/>
      <c r="G76" s="2"/>
      <c r="H76" s="2"/>
      <c r="I76" s="2"/>
      <c r="J76" s="2"/>
    </row>
    <row r="77" spans="1:10" ht="21" customHeight="1">
      <c r="A77" s="85" t="s">
        <v>2</v>
      </c>
      <c r="B77" s="1"/>
      <c r="C77" s="2"/>
      <c r="E77" s="2"/>
      <c r="F77" s="2"/>
      <c r="G77" s="2"/>
      <c r="H77" s="2"/>
      <c r="I77" s="2"/>
      <c r="J77" s="2"/>
    </row>
    <row r="78" spans="1:10" ht="21" customHeight="1">
      <c r="A78" s="5"/>
      <c r="B78" s="5"/>
      <c r="C78" s="2"/>
      <c r="E78" s="2"/>
      <c r="F78" s="2"/>
      <c r="G78" s="2"/>
      <c r="H78" s="2"/>
      <c r="I78" s="2"/>
      <c r="J78" s="6" t="s">
        <v>3</v>
      </c>
    </row>
    <row r="79" spans="1:10" ht="21" customHeight="1">
      <c r="A79" s="5"/>
      <c r="B79" s="5"/>
      <c r="C79" s="2"/>
      <c r="D79" s="105" t="s">
        <v>4</v>
      </c>
      <c r="E79" s="105"/>
      <c r="F79" s="105"/>
      <c r="G79" s="86"/>
      <c r="H79" s="105" t="s">
        <v>5</v>
      </c>
      <c r="I79" s="105"/>
      <c r="J79" s="105"/>
    </row>
    <row r="80" spans="1:10" ht="21" customHeight="1">
      <c r="B80" s="87" t="s">
        <v>6</v>
      </c>
      <c r="C80" s="6"/>
      <c r="D80" s="88" t="s">
        <v>7</v>
      </c>
      <c r="E80" s="89"/>
      <c r="F80" s="88" t="s">
        <v>8</v>
      </c>
      <c r="G80" s="89"/>
      <c r="H80" s="88" t="s">
        <v>7</v>
      </c>
      <c r="I80" s="89"/>
      <c r="J80" s="88" t="s">
        <v>8</v>
      </c>
    </row>
    <row r="81" spans="1:10" ht="21" customHeight="1">
      <c r="A81" s="18" t="s">
        <v>67</v>
      </c>
      <c r="F81" s="3"/>
      <c r="H81" s="3"/>
      <c r="J81" s="6"/>
    </row>
    <row r="82" spans="1:10" ht="21" customHeight="1">
      <c r="A82" s="19" t="s">
        <v>68</v>
      </c>
      <c r="B82" s="3">
        <v>28</v>
      </c>
      <c r="D82" s="6"/>
      <c r="F82" s="6"/>
      <c r="H82" s="6"/>
      <c r="J82" s="6"/>
    </row>
    <row r="83" spans="1:10" ht="21" customHeight="1">
      <c r="A83" s="95" t="s">
        <v>69</v>
      </c>
      <c r="D83" s="6"/>
      <c r="F83" s="6"/>
      <c r="H83" s="6"/>
      <c r="J83" s="6"/>
    </row>
    <row r="84" spans="1:10" ht="21" customHeight="1" thickBot="1">
      <c r="A84" s="94" t="s">
        <v>70</v>
      </c>
      <c r="B84" s="3"/>
      <c r="C84" s="12"/>
      <c r="D84" s="98">
        <v>1185974790</v>
      </c>
      <c r="E84" s="12"/>
      <c r="F84" s="98">
        <v>1185974790</v>
      </c>
      <c r="G84" s="12"/>
      <c r="H84" s="98">
        <v>1185974790</v>
      </c>
      <c r="I84" s="12"/>
      <c r="J84" s="98">
        <v>1185974790</v>
      </c>
    </row>
    <row r="85" spans="1:10" ht="21" customHeight="1" thickTop="1">
      <c r="A85" s="95" t="s">
        <v>71</v>
      </c>
      <c r="B85" s="3"/>
      <c r="C85" s="12"/>
      <c r="D85" s="13"/>
      <c r="E85" s="12"/>
      <c r="F85" s="13"/>
      <c r="G85" s="12"/>
      <c r="H85" s="13"/>
      <c r="I85" s="12"/>
      <c r="J85" s="13"/>
    </row>
    <row r="86" spans="1:10" ht="21" customHeight="1">
      <c r="A86" s="94" t="s">
        <v>70</v>
      </c>
      <c r="B86" s="3"/>
      <c r="C86" s="12"/>
      <c r="D86" s="13">
        <v>1185974790</v>
      </c>
      <c r="E86" s="12"/>
      <c r="F86" s="13">
        <v>1185974790</v>
      </c>
      <c r="G86" s="12"/>
      <c r="H86" s="13">
        <v>1185974790</v>
      </c>
      <c r="I86" s="12"/>
      <c r="J86" s="13">
        <v>1185974790</v>
      </c>
    </row>
    <row r="87" spans="1:10" ht="21" customHeight="1">
      <c r="A87" s="94" t="s">
        <v>72</v>
      </c>
      <c r="B87" s="3"/>
      <c r="C87" s="12"/>
      <c r="D87" s="13">
        <v>6055971062</v>
      </c>
      <c r="E87" s="12"/>
      <c r="F87" s="13">
        <v>6055971062</v>
      </c>
      <c r="G87" s="12"/>
      <c r="H87" s="13">
        <v>6055971062</v>
      </c>
      <c r="I87" s="12"/>
      <c r="J87" s="13">
        <v>6055971062</v>
      </c>
    </row>
    <row r="88" spans="1:10" ht="21" customHeight="1">
      <c r="A88" s="94" t="s">
        <v>73</v>
      </c>
      <c r="B88" s="3"/>
      <c r="C88" s="12"/>
      <c r="D88" s="13">
        <v>2228074</v>
      </c>
      <c r="E88" s="12"/>
      <c r="F88" s="13">
        <v>2228074</v>
      </c>
      <c r="G88" s="12"/>
      <c r="H88" s="13">
        <v>2228074</v>
      </c>
      <c r="I88" s="12"/>
      <c r="J88" s="13">
        <v>2228074</v>
      </c>
    </row>
    <row r="89" spans="1:10" ht="21" customHeight="1">
      <c r="A89" s="94" t="s">
        <v>74</v>
      </c>
      <c r="B89" s="3"/>
      <c r="C89" s="12"/>
      <c r="D89" s="13"/>
      <c r="E89" s="12"/>
      <c r="F89" s="13"/>
      <c r="G89" s="12"/>
      <c r="H89" s="13"/>
      <c r="I89" s="12"/>
      <c r="J89" s="13"/>
    </row>
    <row r="90" spans="1:10" ht="21" customHeight="1">
      <c r="A90" s="94" t="s">
        <v>75</v>
      </c>
      <c r="B90" s="3"/>
      <c r="C90" s="12"/>
      <c r="D90" s="13">
        <v>-3462120907</v>
      </c>
      <c r="E90" s="12"/>
      <c r="F90" s="13">
        <v>-3462120907</v>
      </c>
      <c r="G90" s="12"/>
      <c r="H90" s="13">
        <v>0</v>
      </c>
      <c r="I90" s="12"/>
      <c r="J90" s="13">
        <v>0</v>
      </c>
    </row>
    <row r="91" spans="1:10" ht="21" customHeight="1">
      <c r="A91" s="19" t="s">
        <v>76</v>
      </c>
      <c r="B91" s="3"/>
      <c r="C91" s="12"/>
      <c r="D91" s="13"/>
      <c r="E91" s="12"/>
      <c r="F91" s="13"/>
      <c r="G91" s="12"/>
      <c r="H91" s="13"/>
      <c r="I91" s="12"/>
      <c r="J91" s="13"/>
    </row>
    <row r="92" spans="1:10" ht="21" customHeight="1">
      <c r="A92" s="19" t="s">
        <v>77</v>
      </c>
      <c r="B92" s="3">
        <v>29</v>
      </c>
      <c r="C92" s="12"/>
      <c r="D92" s="13"/>
      <c r="E92" s="12"/>
      <c r="F92" s="13"/>
      <c r="G92" s="12"/>
      <c r="H92" s="13"/>
      <c r="I92" s="12"/>
      <c r="J92" s="13"/>
    </row>
    <row r="93" spans="1:10" ht="21" customHeight="1">
      <c r="A93" s="19" t="s">
        <v>78</v>
      </c>
      <c r="B93" s="3"/>
      <c r="C93" s="12"/>
      <c r="D93" s="13">
        <v>33055004</v>
      </c>
      <c r="E93" s="12"/>
      <c r="F93" s="13">
        <v>33055004</v>
      </c>
      <c r="G93" s="12"/>
      <c r="H93" s="13">
        <v>33055004</v>
      </c>
      <c r="I93" s="12"/>
      <c r="J93" s="13">
        <v>33055004</v>
      </c>
    </row>
    <row r="94" spans="1:10" ht="21" customHeight="1">
      <c r="A94" s="19" t="s">
        <v>79</v>
      </c>
      <c r="B94" s="3"/>
      <c r="C94" s="12"/>
      <c r="D94" s="13">
        <v>47796000</v>
      </c>
      <c r="E94" s="12"/>
      <c r="F94" s="13">
        <v>47043109</v>
      </c>
      <c r="G94" s="12"/>
      <c r="H94" s="13">
        <v>0</v>
      </c>
      <c r="I94" s="12"/>
      <c r="J94" s="13" t="s">
        <v>80</v>
      </c>
    </row>
    <row r="95" spans="1:10" ht="21" customHeight="1">
      <c r="A95" s="95" t="s">
        <v>81</v>
      </c>
      <c r="B95" s="3"/>
      <c r="C95" s="12"/>
      <c r="D95" s="13">
        <v>1241034639</v>
      </c>
      <c r="E95" s="12"/>
      <c r="F95" s="13">
        <v>1910038179</v>
      </c>
      <c r="G95" s="12"/>
      <c r="H95" s="13">
        <v>-432082122</v>
      </c>
      <c r="I95" s="12"/>
      <c r="J95" s="13">
        <v>292392513</v>
      </c>
    </row>
    <row r="96" spans="1:10" ht="21" customHeight="1">
      <c r="A96" s="4" t="s">
        <v>82</v>
      </c>
      <c r="D96" s="15">
        <v>-10658573</v>
      </c>
      <c r="E96" s="12"/>
      <c r="F96" s="15">
        <v>-18928856</v>
      </c>
      <c r="G96" s="12"/>
      <c r="H96" s="15">
        <v>0</v>
      </c>
      <c r="I96" s="12"/>
      <c r="J96" s="15">
        <v>0</v>
      </c>
    </row>
    <row r="97" spans="1:10" ht="21" customHeight="1">
      <c r="A97" s="95" t="s">
        <v>83</v>
      </c>
      <c r="B97" s="3"/>
      <c r="C97" s="12"/>
      <c r="D97" s="13">
        <f>SUM(D86:D96)</f>
        <v>5093280089</v>
      </c>
      <c r="E97" s="12"/>
      <c r="F97" s="13">
        <f>SUM(F86:F96)</f>
        <v>5753260455</v>
      </c>
      <c r="G97" s="12"/>
      <c r="H97" s="13">
        <f>SUM(H86:H96)</f>
        <v>6845146808</v>
      </c>
      <c r="I97" s="12"/>
      <c r="J97" s="13">
        <f>SUM(J86:J96)</f>
        <v>7569621443</v>
      </c>
    </row>
    <row r="98" spans="1:10" ht="21" customHeight="1">
      <c r="A98" s="95" t="s">
        <v>84</v>
      </c>
      <c r="B98" s="3"/>
      <c r="C98" s="12"/>
      <c r="D98" s="15">
        <v>6568715</v>
      </c>
      <c r="E98" s="12"/>
      <c r="F98" s="15">
        <v>-1886116</v>
      </c>
      <c r="G98" s="12"/>
      <c r="H98" s="15">
        <v>0</v>
      </c>
      <c r="I98" s="12"/>
      <c r="J98" s="15">
        <v>0</v>
      </c>
    </row>
    <row r="99" spans="1:10" ht="21" customHeight="1">
      <c r="A99" s="18" t="s">
        <v>85</v>
      </c>
      <c r="B99" s="3"/>
      <c r="C99" s="12"/>
      <c r="D99" s="16">
        <f>SUM(D97:D98)</f>
        <v>5099848804</v>
      </c>
      <c r="E99" s="12"/>
      <c r="F99" s="16">
        <f>SUM(F97:F98)</f>
        <v>5751374339</v>
      </c>
      <c r="G99" s="12"/>
      <c r="H99" s="16">
        <f>SUM(H97:H98)</f>
        <v>6845146808</v>
      </c>
      <c r="I99" s="12"/>
      <c r="J99" s="16">
        <f>SUM(J97:J98)</f>
        <v>7569621443</v>
      </c>
    </row>
    <row r="100" spans="1:10" ht="21" customHeight="1" thickBot="1">
      <c r="A100" s="18" t="s">
        <v>86</v>
      </c>
      <c r="B100" s="3"/>
      <c r="C100" s="12"/>
      <c r="D100" s="98">
        <f>SUM(D99,D72)</f>
        <v>7666344022</v>
      </c>
      <c r="E100" s="12"/>
      <c r="F100" s="98">
        <f>SUM(F99,F72)</f>
        <v>8199735455</v>
      </c>
      <c r="G100" s="12"/>
      <c r="H100" s="98">
        <f>SUM(H99,H72)</f>
        <v>8433642190</v>
      </c>
      <c r="I100" s="12"/>
      <c r="J100" s="98">
        <f>SUM(J99,J72)</f>
        <v>9047603185</v>
      </c>
    </row>
    <row r="101" spans="1:10" ht="21" customHeight="1" thickTop="1">
      <c r="B101" s="3"/>
      <c r="C101" s="23"/>
      <c r="D101" s="24">
        <f>D100-D37</f>
        <v>0</v>
      </c>
      <c r="E101" s="23"/>
      <c r="F101" s="24">
        <f>F100-F37</f>
        <v>0</v>
      </c>
      <c r="G101" s="23"/>
      <c r="H101" s="24">
        <f>H100-H37</f>
        <v>0</v>
      </c>
      <c r="I101" s="23"/>
      <c r="J101" s="24">
        <f>J100-J37</f>
        <v>0</v>
      </c>
    </row>
    <row r="102" spans="1:10" ht="21" customHeight="1">
      <c r="A102" s="19" t="s">
        <v>42</v>
      </c>
    </row>
    <row r="103" spans="1:10" ht="21" customHeight="1">
      <c r="A103" s="19"/>
      <c r="F103" s="6"/>
      <c r="H103" s="6"/>
      <c r="J103" s="6"/>
    </row>
    <row r="104" spans="1:10" ht="21" customHeight="1">
      <c r="F104" s="6"/>
      <c r="H104" s="6"/>
      <c r="J104" s="6"/>
    </row>
    <row r="105" spans="1:10" ht="21" customHeight="1">
      <c r="A105" s="96"/>
      <c r="F105" s="5"/>
      <c r="H105" s="5"/>
      <c r="J105" s="5"/>
    </row>
    <row r="106" spans="1:10" ht="21" customHeight="1">
      <c r="F106" s="5"/>
      <c r="H106" s="5"/>
      <c r="J106" s="5"/>
    </row>
    <row r="107" spans="1:10" ht="21" customHeight="1">
      <c r="B107" s="19" t="s">
        <v>87</v>
      </c>
      <c r="D107" s="2"/>
      <c r="F107" s="6"/>
      <c r="H107" s="6"/>
      <c r="J107" s="6"/>
    </row>
    <row r="108" spans="1:10" ht="21" customHeight="1">
      <c r="A108" s="96"/>
    </row>
  </sheetData>
  <mergeCells count="6">
    <mergeCell ref="D5:F5"/>
    <mergeCell ref="D44:F44"/>
    <mergeCell ref="D79:F79"/>
    <mergeCell ref="H5:J5"/>
    <mergeCell ref="H44:J44"/>
    <mergeCell ref="H79:J79"/>
  </mergeCells>
  <printOptions gridLinesSet="0"/>
  <pageMargins left="0.71" right="0.39370078740157483" top="0.78740157480314965" bottom="0.39370078740157483" header="0.19685039370078741" footer="0.19685039370078741"/>
  <pageSetup paperSize="9" scale="78" orientation="portrait" r:id="rId1"/>
  <headerFooter alignWithMargins="0"/>
  <rowBreaks count="2" manualBreakCount="2">
    <brk id="39" max="10" man="1"/>
    <brk id="7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99"/>
  <sheetViews>
    <sheetView showGridLines="0" view="pageBreakPreview" topLeftCell="A61" zoomScale="90" zoomScaleNormal="80" zoomScaleSheetLayoutView="90" workbookViewId="0">
      <selection activeCell="A91" sqref="A91"/>
    </sheetView>
  </sheetViews>
  <sheetFormatPr defaultColWidth="10.7109375" defaultRowHeight="21" customHeight="1"/>
  <cols>
    <col min="1" max="1" width="53.5703125" style="4" customWidth="1"/>
    <col min="2" max="2" width="8.7109375" style="4" customWidth="1"/>
    <col min="3" max="3" width="1.28515625" style="4" customWidth="1"/>
    <col min="4" max="4" width="16.7109375" style="3" customWidth="1"/>
    <col min="5" max="5" width="1.28515625" style="4" customWidth="1"/>
    <col min="6" max="6" width="16.7109375" style="4" customWidth="1"/>
    <col min="7" max="7" width="1.28515625" style="4" customWidth="1"/>
    <col min="8" max="8" width="16.7109375" style="4" customWidth="1"/>
    <col min="9" max="9" width="1.28515625" style="4" customWidth="1"/>
    <col min="10" max="10" width="16.7109375" style="4" customWidth="1"/>
    <col min="11" max="11" width="11.42578125" style="4" customWidth="1"/>
    <col min="12" max="16384" width="10.7109375" style="4"/>
  </cols>
  <sheetData>
    <row r="1" spans="1:10" ht="21" customHeight="1">
      <c r="A1" s="9" t="s">
        <v>0</v>
      </c>
      <c r="B1" s="1"/>
      <c r="C1" s="2"/>
      <c r="E1" s="2"/>
      <c r="F1" s="2"/>
      <c r="G1" s="2"/>
      <c r="H1" s="2"/>
      <c r="I1" s="2"/>
      <c r="J1" s="6"/>
    </row>
    <row r="2" spans="1:10" ht="21" customHeight="1">
      <c r="A2" s="9" t="s">
        <v>88</v>
      </c>
      <c r="B2" s="2"/>
      <c r="C2" s="2"/>
      <c r="E2" s="2"/>
      <c r="F2" s="1"/>
      <c r="G2" s="2"/>
      <c r="H2" s="1"/>
      <c r="I2" s="2"/>
      <c r="J2" s="1"/>
    </row>
    <row r="3" spans="1:10" ht="21" customHeight="1">
      <c r="A3" s="18" t="s">
        <v>89</v>
      </c>
      <c r="B3" s="2"/>
      <c r="C3" s="2"/>
      <c r="E3" s="2"/>
      <c r="F3" s="1"/>
      <c r="G3" s="2"/>
      <c r="H3" s="1"/>
      <c r="I3" s="2"/>
      <c r="J3" s="1"/>
    </row>
    <row r="4" spans="1:10" ht="21" customHeight="1">
      <c r="A4" s="5"/>
      <c r="B4" s="27"/>
      <c r="C4" s="28"/>
      <c r="D4" s="28"/>
      <c r="E4" s="28"/>
      <c r="F4" s="28"/>
      <c r="G4" s="28"/>
      <c r="H4" s="28"/>
      <c r="I4" s="28"/>
      <c r="J4" s="21" t="s">
        <v>3</v>
      </c>
    </row>
    <row r="5" spans="1:10" ht="21" customHeight="1">
      <c r="A5" s="5"/>
      <c r="B5" s="29"/>
      <c r="C5" s="30"/>
      <c r="D5" s="31"/>
      <c r="E5" s="31" t="s">
        <v>4</v>
      </c>
      <c r="F5" s="31"/>
      <c r="G5" s="30"/>
      <c r="H5" s="32"/>
      <c r="I5" s="31" t="s">
        <v>5</v>
      </c>
      <c r="J5" s="32"/>
    </row>
    <row r="6" spans="1:10" ht="21" customHeight="1">
      <c r="B6" s="33" t="s">
        <v>6</v>
      </c>
      <c r="C6" s="10"/>
      <c r="D6" s="34" t="s">
        <v>7</v>
      </c>
      <c r="E6" s="10"/>
      <c r="F6" s="34" t="s">
        <v>90</v>
      </c>
      <c r="G6" s="10"/>
      <c r="H6" s="34" t="s">
        <v>7</v>
      </c>
      <c r="I6" s="10"/>
      <c r="J6" s="34" t="s">
        <v>90</v>
      </c>
    </row>
    <row r="7" spans="1:10" ht="21" customHeight="1">
      <c r="A7" s="25" t="s">
        <v>91</v>
      </c>
      <c r="B7" s="2"/>
      <c r="C7" s="6"/>
      <c r="D7" s="36"/>
      <c r="E7" s="6"/>
      <c r="F7" s="36"/>
      <c r="G7" s="6"/>
      <c r="H7" s="36"/>
      <c r="I7" s="6"/>
      <c r="J7" s="36"/>
    </row>
    <row r="8" spans="1:10" ht="21" customHeight="1">
      <c r="A8" s="25" t="s">
        <v>92</v>
      </c>
      <c r="B8" s="2"/>
      <c r="C8" s="6"/>
      <c r="D8" s="36"/>
      <c r="E8" s="6"/>
      <c r="F8" s="36"/>
      <c r="G8" s="6"/>
      <c r="H8" s="36"/>
      <c r="I8" s="6"/>
      <c r="J8" s="36"/>
    </row>
    <row r="9" spans="1:10" ht="21" customHeight="1">
      <c r="A9" s="25" t="s">
        <v>93</v>
      </c>
      <c r="B9" s="37"/>
      <c r="C9" s="38"/>
      <c r="D9" s="12"/>
      <c r="E9" s="38"/>
      <c r="F9" s="12"/>
      <c r="G9" s="38"/>
      <c r="H9" s="12"/>
      <c r="I9" s="12"/>
      <c r="J9" s="12"/>
    </row>
    <row r="10" spans="1:10" ht="21" customHeight="1">
      <c r="A10" s="26" t="s">
        <v>94</v>
      </c>
      <c r="B10" s="37"/>
      <c r="C10" s="14"/>
      <c r="D10" s="12">
        <v>711438760</v>
      </c>
      <c r="E10" s="14"/>
      <c r="F10" s="12">
        <v>1048048577</v>
      </c>
      <c r="G10" s="14"/>
      <c r="H10" s="12">
        <v>29314615</v>
      </c>
      <c r="I10" s="14"/>
      <c r="J10" s="12">
        <v>67769539</v>
      </c>
    </row>
    <row r="11" spans="1:10" ht="21" customHeight="1">
      <c r="A11" s="26" t="s">
        <v>95</v>
      </c>
      <c r="B11" s="37"/>
      <c r="C11" s="14"/>
      <c r="D11" s="12">
        <v>48905077</v>
      </c>
      <c r="E11" s="14"/>
      <c r="F11" s="12">
        <v>195827004</v>
      </c>
      <c r="G11" s="14"/>
      <c r="H11" s="12">
        <v>37106421</v>
      </c>
      <c r="I11" s="14"/>
      <c r="J11" s="12">
        <v>108894839</v>
      </c>
    </row>
    <row r="12" spans="1:10" ht="21" customHeight="1">
      <c r="A12" s="26" t="s">
        <v>96</v>
      </c>
      <c r="B12" s="37"/>
      <c r="C12" s="14"/>
      <c r="D12" s="12">
        <v>131278584</v>
      </c>
      <c r="E12" s="14"/>
      <c r="F12" s="12">
        <v>156342777</v>
      </c>
      <c r="G12" s="14"/>
      <c r="H12" s="12">
        <v>48458267</v>
      </c>
      <c r="I12" s="14"/>
      <c r="J12" s="12">
        <v>48995620</v>
      </c>
    </row>
    <row r="13" spans="1:10" ht="21" customHeight="1">
      <c r="A13" s="26" t="s">
        <v>97</v>
      </c>
      <c r="B13" s="37"/>
      <c r="C13" s="14"/>
      <c r="D13" s="12">
        <v>1388980963</v>
      </c>
      <c r="E13" s="14"/>
      <c r="F13" s="12">
        <v>941847987</v>
      </c>
      <c r="G13" s="14"/>
      <c r="H13" s="12">
        <v>709636876</v>
      </c>
      <c r="I13" s="14"/>
      <c r="J13" s="12">
        <v>34960062</v>
      </c>
    </row>
    <row r="14" spans="1:10" ht="21" customHeight="1">
      <c r="A14" s="26" t="s">
        <v>98</v>
      </c>
      <c r="B14" s="37"/>
      <c r="C14" s="14"/>
      <c r="D14" s="12"/>
      <c r="E14" s="14"/>
      <c r="F14" s="12"/>
      <c r="G14" s="14"/>
      <c r="H14" s="12"/>
      <c r="I14" s="14"/>
      <c r="J14" s="12"/>
    </row>
    <row r="15" spans="1:10" ht="21" customHeight="1">
      <c r="A15" s="26" t="s">
        <v>99</v>
      </c>
      <c r="B15" s="37" t="s">
        <v>100</v>
      </c>
      <c r="C15" s="14"/>
      <c r="D15" s="12">
        <v>0</v>
      </c>
      <c r="E15" s="14"/>
      <c r="F15" s="12">
        <v>0</v>
      </c>
      <c r="G15" s="14"/>
      <c r="H15" s="12">
        <v>14249950</v>
      </c>
      <c r="I15" s="14"/>
      <c r="J15" s="12">
        <v>1156588747</v>
      </c>
    </row>
    <row r="16" spans="1:10" ht="21" customHeight="1">
      <c r="A16" s="20" t="s">
        <v>101</v>
      </c>
      <c r="B16" s="37"/>
      <c r="C16" s="14"/>
      <c r="D16" s="12">
        <v>3508139</v>
      </c>
      <c r="E16" s="14"/>
      <c r="F16" s="12">
        <v>0</v>
      </c>
      <c r="G16" s="14"/>
      <c r="H16" s="12">
        <v>10825849</v>
      </c>
      <c r="I16" s="14"/>
      <c r="J16" s="12">
        <v>0</v>
      </c>
    </row>
    <row r="17" spans="1:10" ht="21" customHeight="1">
      <c r="A17" s="20" t="s">
        <v>102</v>
      </c>
      <c r="B17" s="37"/>
      <c r="C17" s="14"/>
      <c r="D17" s="12">
        <v>21243934</v>
      </c>
      <c r="E17" s="14"/>
      <c r="F17" s="12">
        <v>0</v>
      </c>
      <c r="G17" s="14"/>
      <c r="H17" s="12">
        <v>17324881</v>
      </c>
      <c r="I17" s="14"/>
      <c r="J17" s="12">
        <v>0</v>
      </c>
    </row>
    <row r="18" spans="1:10" ht="21" customHeight="1">
      <c r="A18" s="20" t="s">
        <v>103</v>
      </c>
      <c r="B18" s="37"/>
      <c r="C18" s="14"/>
      <c r="D18" s="12">
        <v>37795491</v>
      </c>
      <c r="E18" s="14"/>
      <c r="F18" s="12">
        <v>29571247</v>
      </c>
      <c r="G18" s="14"/>
      <c r="H18" s="12">
        <v>29734632</v>
      </c>
      <c r="I18" s="14"/>
      <c r="J18" s="12">
        <v>48041062</v>
      </c>
    </row>
    <row r="19" spans="1:10" ht="21" customHeight="1">
      <c r="A19" s="25" t="s">
        <v>104</v>
      </c>
      <c r="B19" s="37"/>
      <c r="C19" s="14"/>
      <c r="D19" s="39">
        <f>SUM(D10:D18)</f>
        <v>2343150948</v>
      </c>
      <c r="E19" s="14"/>
      <c r="F19" s="39">
        <f>SUM(F10:F18)</f>
        <v>2371637592</v>
      </c>
      <c r="G19" s="14"/>
      <c r="H19" s="39">
        <f>SUM(H10:H18)</f>
        <v>896651491</v>
      </c>
      <c r="I19" s="14"/>
      <c r="J19" s="39">
        <f>SUM(J10:J18)</f>
        <v>1465249869</v>
      </c>
    </row>
    <row r="20" spans="1:10" ht="21" customHeight="1">
      <c r="A20" s="25" t="s">
        <v>105</v>
      </c>
      <c r="D20" s="12"/>
      <c r="E20" s="14"/>
      <c r="F20" s="12"/>
      <c r="G20" s="14"/>
      <c r="H20" s="12"/>
      <c r="I20" s="14"/>
      <c r="J20" s="12"/>
    </row>
    <row r="21" spans="1:10" ht="21" customHeight="1">
      <c r="A21" s="26" t="s">
        <v>106</v>
      </c>
      <c r="B21" s="37"/>
      <c r="C21" s="14"/>
      <c r="D21" s="12">
        <v>666232683</v>
      </c>
      <c r="E21" s="14"/>
      <c r="F21" s="12">
        <v>989075038</v>
      </c>
      <c r="G21" s="14"/>
      <c r="H21" s="12">
        <v>28861989</v>
      </c>
      <c r="I21" s="14"/>
      <c r="J21" s="12">
        <v>58064088</v>
      </c>
    </row>
    <row r="22" spans="1:10" ht="21" customHeight="1">
      <c r="A22" s="26" t="s">
        <v>107</v>
      </c>
      <c r="B22" s="37"/>
      <c r="C22" s="14"/>
      <c r="D22" s="12">
        <v>32953221</v>
      </c>
      <c r="E22" s="14"/>
      <c r="F22" s="12">
        <v>147272640</v>
      </c>
      <c r="G22" s="14"/>
      <c r="H22" s="12">
        <v>19750038</v>
      </c>
      <c r="I22" s="14"/>
      <c r="J22" s="12">
        <v>75399651</v>
      </c>
    </row>
    <row r="23" spans="1:10" ht="21" customHeight="1">
      <c r="A23" s="26" t="s">
        <v>108</v>
      </c>
      <c r="B23" s="37"/>
      <c r="C23" s="14"/>
      <c r="D23" s="12">
        <v>45733503</v>
      </c>
      <c r="E23" s="14"/>
      <c r="F23" s="12">
        <v>64715160</v>
      </c>
      <c r="G23" s="14"/>
      <c r="H23" s="12">
        <v>17163470</v>
      </c>
      <c r="I23" s="14"/>
      <c r="J23" s="12">
        <v>17103806</v>
      </c>
    </row>
    <row r="24" spans="1:10" ht="21" customHeight="1">
      <c r="A24" s="26" t="s">
        <v>109</v>
      </c>
      <c r="B24" s="37"/>
      <c r="C24" s="14"/>
      <c r="D24" s="12">
        <v>1302245920</v>
      </c>
      <c r="E24" s="14"/>
      <c r="F24" s="12">
        <v>816284156</v>
      </c>
      <c r="G24" s="14"/>
      <c r="H24" s="12">
        <v>702687424</v>
      </c>
      <c r="I24" s="14"/>
      <c r="J24" s="12">
        <v>30444374</v>
      </c>
    </row>
    <row r="25" spans="1:10" ht="21" customHeight="1">
      <c r="A25" s="26" t="s">
        <v>110</v>
      </c>
      <c r="B25" s="37"/>
      <c r="C25" s="14"/>
      <c r="D25" s="12">
        <v>10976361</v>
      </c>
      <c r="E25" s="14"/>
      <c r="F25" s="12">
        <v>16594931</v>
      </c>
      <c r="G25" s="14"/>
      <c r="H25" s="12">
        <v>3791501</v>
      </c>
      <c r="I25" s="14"/>
      <c r="J25" s="12">
        <v>5348272</v>
      </c>
    </row>
    <row r="26" spans="1:10" ht="21" customHeight="1">
      <c r="A26" s="26" t="s">
        <v>111</v>
      </c>
      <c r="B26" s="37">
        <v>6</v>
      </c>
      <c r="C26" s="14"/>
      <c r="D26" s="12">
        <f>172100834-2869065</f>
        <v>169231769</v>
      </c>
      <c r="E26" s="14"/>
      <c r="F26" s="12">
        <v>169327064</v>
      </c>
      <c r="G26" s="14"/>
      <c r="H26" s="12">
        <v>66115572</v>
      </c>
      <c r="I26" s="14"/>
      <c r="J26" s="12">
        <v>146355769</v>
      </c>
    </row>
    <row r="27" spans="1:10" ht="21" customHeight="1">
      <c r="A27" s="26" t="s">
        <v>112</v>
      </c>
      <c r="B27" s="37" t="s">
        <v>113</v>
      </c>
      <c r="C27" s="14"/>
      <c r="D27" s="12">
        <v>2869065</v>
      </c>
      <c r="E27" s="14"/>
      <c r="F27" s="12">
        <v>25082115</v>
      </c>
      <c r="G27" s="14"/>
      <c r="H27" s="12">
        <v>0</v>
      </c>
      <c r="I27" s="14"/>
      <c r="J27" s="12">
        <v>0</v>
      </c>
    </row>
    <row r="28" spans="1:10" ht="21" customHeight="1">
      <c r="A28" s="26" t="s">
        <v>114</v>
      </c>
      <c r="B28" s="37">
        <v>13</v>
      </c>
      <c r="C28" s="14"/>
      <c r="D28" s="12">
        <f>[2]PL!$E$27</f>
        <v>0</v>
      </c>
      <c r="E28" s="14"/>
      <c r="F28" s="12">
        <v>0</v>
      </c>
      <c r="G28" s="14"/>
      <c r="H28" s="12">
        <v>726006990</v>
      </c>
      <c r="I28" s="14"/>
      <c r="J28" s="12">
        <v>874420186</v>
      </c>
    </row>
    <row r="29" spans="1:10" ht="21" customHeight="1">
      <c r="A29" s="26" t="s">
        <v>115</v>
      </c>
      <c r="B29" s="37">
        <v>17</v>
      </c>
      <c r="C29" s="14"/>
      <c r="D29" s="12">
        <v>144329434</v>
      </c>
      <c r="E29" s="14"/>
      <c r="F29" s="12">
        <v>30100798</v>
      </c>
      <c r="G29" s="14"/>
      <c r="H29" s="12">
        <v>0</v>
      </c>
      <c r="I29" s="14"/>
      <c r="J29" s="12">
        <v>0</v>
      </c>
    </row>
    <row r="30" spans="1:10" ht="21" customHeight="1">
      <c r="A30" s="26" t="s">
        <v>116</v>
      </c>
      <c r="B30" s="37"/>
      <c r="C30" s="14"/>
      <c r="D30" s="12">
        <v>11169315</v>
      </c>
      <c r="E30" s="14"/>
      <c r="F30" s="12">
        <v>0</v>
      </c>
      <c r="G30" s="14"/>
      <c r="H30" s="12">
        <v>0</v>
      </c>
      <c r="I30" s="14"/>
      <c r="J30" s="12">
        <v>0</v>
      </c>
    </row>
    <row r="31" spans="1:10" ht="21" customHeight="1">
      <c r="A31" s="25" t="s">
        <v>117</v>
      </c>
      <c r="B31" s="37"/>
      <c r="C31" s="14"/>
      <c r="D31" s="16">
        <f>SUM(D21:D30)</f>
        <v>2385741271</v>
      </c>
      <c r="E31" s="14"/>
      <c r="F31" s="16">
        <f>SUM(F21:F30)</f>
        <v>2258451902</v>
      </c>
      <c r="G31" s="14"/>
      <c r="H31" s="16">
        <f>SUM(H21:H30)</f>
        <v>1564376984</v>
      </c>
      <c r="I31" s="14"/>
      <c r="J31" s="16">
        <f>SUM(J21:J30)</f>
        <v>1207136146</v>
      </c>
    </row>
    <row r="32" spans="1:10" ht="21" customHeight="1">
      <c r="A32" s="25" t="s">
        <v>118</v>
      </c>
      <c r="B32" s="37"/>
      <c r="C32" s="14"/>
      <c r="D32" s="13">
        <f>+D19-D31</f>
        <v>-42590323</v>
      </c>
      <c r="E32" s="14"/>
      <c r="F32" s="13">
        <f>+F19-F31</f>
        <v>113185690</v>
      </c>
      <c r="G32" s="14"/>
      <c r="H32" s="13">
        <f>+H19-H31</f>
        <v>-667725493</v>
      </c>
      <c r="I32" s="14"/>
      <c r="J32" s="13">
        <f>+J19-J31</f>
        <v>258113723</v>
      </c>
    </row>
    <row r="33" spans="1:10" ht="21" customHeight="1">
      <c r="A33" s="20" t="s">
        <v>119</v>
      </c>
      <c r="B33" s="37">
        <v>14</v>
      </c>
      <c r="C33" s="14"/>
      <c r="D33" s="13">
        <v>-3452659</v>
      </c>
      <c r="E33" s="14"/>
      <c r="F33" s="13">
        <v>-1101842</v>
      </c>
      <c r="G33" s="14"/>
      <c r="H33" s="13" t="s">
        <v>38</v>
      </c>
      <c r="I33" s="14"/>
      <c r="J33" s="13">
        <v>0</v>
      </c>
    </row>
    <row r="34" spans="1:10" ht="21" customHeight="1">
      <c r="A34" s="20" t="s">
        <v>120</v>
      </c>
      <c r="B34" s="37">
        <v>31</v>
      </c>
      <c r="C34" s="14"/>
      <c r="D34" s="12">
        <v>573306</v>
      </c>
      <c r="E34" s="14"/>
      <c r="F34" s="12">
        <v>1965058</v>
      </c>
      <c r="G34" s="14"/>
      <c r="H34" s="12">
        <v>865798</v>
      </c>
      <c r="I34" s="14"/>
      <c r="J34" s="12">
        <v>21104238</v>
      </c>
    </row>
    <row r="35" spans="1:10" ht="21" customHeight="1">
      <c r="A35" s="20" t="s">
        <v>121</v>
      </c>
      <c r="B35" s="37" t="s">
        <v>122</v>
      </c>
      <c r="C35" s="14"/>
      <c r="D35" s="22">
        <v>-62562838</v>
      </c>
      <c r="E35" s="14"/>
      <c r="F35" s="22">
        <v>-92148911</v>
      </c>
      <c r="G35" s="14"/>
      <c r="H35" s="22">
        <v>-55918807</v>
      </c>
      <c r="I35" s="14"/>
      <c r="J35" s="22">
        <v>-72503579</v>
      </c>
    </row>
    <row r="36" spans="1:10" ht="21" customHeight="1">
      <c r="A36" s="25" t="s">
        <v>123</v>
      </c>
      <c r="B36" s="37"/>
      <c r="C36" s="14"/>
      <c r="D36" s="12">
        <f>SUM(D32:D35)</f>
        <v>-108032514</v>
      </c>
      <c r="E36" s="14"/>
      <c r="F36" s="12">
        <f>SUM(F32:F35)</f>
        <v>21899995</v>
      </c>
      <c r="G36" s="14"/>
      <c r="H36" s="12">
        <f>SUM(H32:H35)</f>
        <v>-722778502</v>
      </c>
      <c r="I36" s="14"/>
      <c r="J36" s="12">
        <f>SUM(J32:J35)</f>
        <v>206714382</v>
      </c>
    </row>
    <row r="37" spans="1:10" ht="21" customHeight="1">
      <c r="A37" s="20" t="s">
        <v>124</v>
      </c>
      <c r="B37" s="37">
        <v>34</v>
      </c>
      <c r="C37" s="14"/>
      <c r="D37" s="22">
        <v>15052616</v>
      </c>
      <c r="E37" s="14"/>
      <c r="F37" s="22">
        <v>-18497402</v>
      </c>
      <c r="G37" s="14"/>
      <c r="H37" s="22">
        <v>231540</v>
      </c>
      <c r="I37" s="14"/>
      <c r="J37" s="22">
        <v>-1731521</v>
      </c>
    </row>
    <row r="38" spans="1:10" ht="21" customHeight="1">
      <c r="A38" s="25" t="s">
        <v>125</v>
      </c>
      <c r="B38" s="37"/>
      <c r="C38" s="14"/>
      <c r="D38" s="39">
        <f>SUM(D36:D37)</f>
        <v>-92979898</v>
      </c>
      <c r="E38" s="14"/>
      <c r="F38" s="39">
        <f>SUM(F36:F37)</f>
        <v>3402593</v>
      </c>
      <c r="G38" s="14"/>
      <c r="H38" s="39">
        <f>SUM(H36:H37)</f>
        <v>-722546962</v>
      </c>
      <c r="I38" s="14"/>
      <c r="J38" s="39">
        <f>SUM(J36:J37)</f>
        <v>204982861</v>
      </c>
    </row>
    <row r="39" spans="1:10" ht="21" customHeight="1">
      <c r="A39" s="25"/>
      <c r="B39" s="37"/>
      <c r="C39" s="14"/>
      <c r="D39" s="12"/>
      <c r="E39" s="14"/>
      <c r="F39" s="12"/>
      <c r="G39" s="14"/>
      <c r="H39" s="12"/>
      <c r="I39" s="14"/>
      <c r="J39" s="12"/>
    </row>
    <row r="40" spans="1:10" ht="21" customHeight="1">
      <c r="A40" s="25" t="s">
        <v>126</v>
      </c>
      <c r="B40" s="37">
        <v>20</v>
      </c>
      <c r="C40" s="14"/>
      <c r="D40" s="12"/>
      <c r="E40" s="14"/>
      <c r="F40" s="12"/>
      <c r="G40" s="14"/>
      <c r="H40" s="12"/>
      <c r="I40" s="14"/>
      <c r="J40" s="12"/>
    </row>
    <row r="41" spans="1:10" ht="21" customHeight="1">
      <c r="A41" s="25" t="s">
        <v>127</v>
      </c>
      <c r="C41" s="40"/>
      <c r="D41" s="22">
        <v>-578163472</v>
      </c>
      <c r="E41" s="14"/>
      <c r="F41" s="22">
        <v>-1020553100</v>
      </c>
      <c r="G41" s="14"/>
      <c r="H41" s="22">
        <v>0</v>
      </c>
      <c r="I41" s="14"/>
      <c r="J41" s="22">
        <v>0</v>
      </c>
    </row>
    <row r="42" spans="1:10" ht="21" customHeight="1">
      <c r="A42" s="25" t="s">
        <v>128</v>
      </c>
      <c r="B42" s="37"/>
      <c r="C42" s="40"/>
      <c r="D42" s="39">
        <f>SUM(D38:D41)</f>
        <v>-671143370</v>
      </c>
      <c r="E42" s="14"/>
      <c r="F42" s="39">
        <f>SUM(F38:F41)</f>
        <v>-1017150507</v>
      </c>
      <c r="G42" s="14"/>
      <c r="H42" s="39">
        <f>SUM(H38:H41)</f>
        <v>-722546962</v>
      </c>
      <c r="I42" s="14"/>
      <c r="J42" s="39">
        <f>SUM(J38:J41)</f>
        <v>204982861</v>
      </c>
    </row>
    <row r="43" spans="1:10" ht="21" customHeight="1">
      <c r="A43" s="5"/>
      <c r="B43" s="37"/>
      <c r="C43" s="40"/>
      <c r="D43" s="4"/>
    </row>
    <row r="44" spans="1:10" ht="21" customHeight="1">
      <c r="A44" s="19" t="s">
        <v>42</v>
      </c>
      <c r="B44" s="37"/>
      <c r="C44" s="40"/>
      <c r="D44" s="41"/>
      <c r="E44" s="40"/>
      <c r="F44" s="41"/>
      <c r="G44" s="40"/>
      <c r="H44" s="41"/>
      <c r="I44" s="40"/>
      <c r="J44" s="41"/>
    </row>
    <row r="45" spans="1:10" ht="21" customHeight="1">
      <c r="A45" s="9" t="s">
        <v>0</v>
      </c>
      <c r="B45" s="2"/>
      <c r="C45" s="2"/>
      <c r="E45" s="2"/>
      <c r="F45" s="1"/>
      <c r="G45" s="2"/>
      <c r="H45" s="1"/>
      <c r="I45" s="2"/>
      <c r="J45" s="1"/>
    </row>
    <row r="46" spans="1:10" ht="21" customHeight="1">
      <c r="A46" s="9" t="s">
        <v>129</v>
      </c>
      <c r="B46" s="2"/>
      <c r="C46" s="2"/>
      <c r="E46" s="2"/>
      <c r="F46" s="1"/>
      <c r="G46" s="2"/>
      <c r="H46" s="1"/>
      <c r="I46" s="2"/>
      <c r="J46" s="1"/>
    </row>
    <row r="47" spans="1:10" ht="21" customHeight="1">
      <c r="A47" s="18" t="s">
        <v>89</v>
      </c>
      <c r="B47" s="27"/>
      <c r="C47" s="28"/>
      <c r="D47" s="28"/>
      <c r="E47" s="28"/>
      <c r="F47" s="28"/>
      <c r="G47" s="28"/>
      <c r="H47" s="28"/>
      <c r="I47" s="28"/>
      <c r="J47" s="21" t="s">
        <v>3</v>
      </c>
    </row>
    <row r="48" spans="1:10" ht="21" customHeight="1">
      <c r="A48" s="5"/>
      <c r="B48" s="29"/>
      <c r="C48" s="30"/>
      <c r="D48" s="31"/>
      <c r="E48" s="31" t="s">
        <v>4</v>
      </c>
      <c r="F48" s="31"/>
      <c r="G48" s="30"/>
      <c r="H48" s="32"/>
      <c r="I48" s="31" t="s">
        <v>5</v>
      </c>
      <c r="J48" s="32"/>
    </row>
    <row r="49" spans="1:10" ht="21" customHeight="1">
      <c r="A49" s="5"/>
      <c r="B49" s="33" t="s">
        <v>6</v>
      </c>
      <c r="C49" s="10"/>
      <c r="D49" s="34" t="s">
        <v>7</v>
      </c>
      <c r="E49" s="10"/>
      <c r="F49" s="34" t="s">
        <v>90</v>
      </c>
      <c r="G49" s="10"/>
      <c r="H49" s="34" t="s">
        <v>7</v>
      </c>
      <c r="I49" s="10"/>
      <c r="J49" s="34" t="s">
        <v>90</v>
      </c>
    </row>
    <row r="50" spans="1:10" ht="21" customHeight="1">
      <c r="A50" s="25" t="s">
        <v>130</v>
      </c>
      <c r="B50" s="37"/>
      <c r="C50" s="40"/>
      <c r="D50" s="41"/>
      <c r="E50" s="40"/>
      <c r="F50" s="41"/>
      <c r="G50" s="40"/>
      <c r="H50" s="41"/>
      <c r="I50" s="40"/>
      <c r="J50" s="41"/>
    </row>
    <row r="51" spans="1:10" ht="21" customHeight="1">
      <c r="A51" s="102" t="s">
        <v>131</v>
      </c>
      <c r="B51" s="37"/>
      <c r="C51" s="40"/>
      <c r="D51" s="41"/>
      <c r="E51" s="40"/>
      <c r="F51" s="41"/>
      <c r="G51" s="40"/>
      <c r="H51" s="41"/>
      <c r="I51" s="40"/>
      <c r="J51" s="41"/>
    </row>
    <row r="52" spans="1:10" ht="21" customHeight="1">
      <c r="A52" s="102" t="s">
        <v>132</v>
      </c>
      <c r="B52" s="37"/>
      <c r="C52" s="40"/>
      <c r="D52" s="41"/>
      <c r="E52" s="40"/>
      <c r="F52" s="41"/>
      <c r="G52" s="40"/>
      <c r="H52" s="41"/>
      <c r="I52" s="40"/>
      <c r="J52" s="41"/>
    </row>
    <row r="53" spans="1:10" ht="21" customHeight="1">
      <c r="A53" s="20" t="s">
        <v>133</v>
      </c>
      <c r="B53" s="37"/>
      <c r="C53" s="40"/>
      <c r="D53" s="41"/>
      <c r="E53" s="40"/>
      <c r="F53" s="41"/>
      <c r="G53" s="40"/>
      <c r="H53" s="41"/>
      <c r="I53" s="40"/>
      <c r="J53" s="41"/>
    </row>
    <row r="54" spans="1:10" ht="21" customHeight="1">
      <c r="A54" s="20" t="s">
        <v>134</v>
      </c>
      <c r="B54" s="37">
        <v>14</v>
      </c>
      <c r="C54" s="40"/>
      <c r="D54" s="100">
        <v>8270283</v>
      </c>
      <c r="E54" s="40"/>
      <c r="F54" s="100">
        <v>-18928856</v>
      </c>
      <c r="G54" s="40"/>
      <c r="H54" s="22">
        <v>0</v>
      </c>
      <c r="I54" s="40"/>
      <c r="J54" s="22">
        <v>0</v>
      </c>
    </row>
    <row r="55" spans="1:10" ht="21" customHeight="1">
      <c r="A55" s="20" t="s">
        <v>135</v>
      </c>
      <c r="B55" s="37"/>
      <c r="C55" s="40"/>
      <c r="D55" s="41"/>
      <c r="E55" s="40"/>
      <c r="F55" s="41"/>
      <c r="G55" s="40"/>
      <c r="H55" s="41"/>
      <c r="I55" s="40"/>
      <c r="J55" s="41"/>
    </row>
    <row r="56" spans="1:10" ht="21" customHeight="1">
      <c r="A56" s="20" t="s">
        <v>136</v>
      </c>
      <c r="B56" s="37"/>
      <c r="C56" s="40"/>
      <c r="D56" s="41"/>
      <c r="E56" s="40"/>
      <c r="F56" s="41"/>
      <c r="G56" s="40"/>
      <c r="H56" s="41"/>
      <c r="I56" s="40"/>
      <c r="J56" s="41"/>
    </row>
    <row r="57" spans="1:10" ht="21" customHeight="1">
      <c r="A57" s="20" t="s">
        <v>137</v>
      </c>
      <c r="B57" s="37"/>
      <c r="C57" s="40"/>
      <c r="D57" s="22">
        <f>SUM(D54:D56)</f>
        <v>8270283</v>
      </c>
      <c r="E57" s="40"/>
      <c r="F57" s="100">
        <f>SUM(F54:F56)</f>
        <v>-18928856</v>
      </c>
      <c r="G57" s="40"/>
      <c r="H57" s="22">
        <f>SUM(H54:H56)</f>
        <v>0</v>
      </c>
      <c r="I57" s="40"/>
      <c r="J57" s="22">
        <f>SUM(J54:J56)</f>
        <v>0</v>
      </c>
    </row>
    <row r="58" spans="1:10" ht="21" customHeight="1">
      <c r="A58" s="102" t="s">
        <v>138</v>
      </c>
      <c r="B58" s="37"/>
      <c r="C58" s="40"/>
      <c r="D58" s="41"/>
      <c r="E58" s="40"/>
      <c r="F58" s="41"/>
      <c r="G58" s="40"/>
      <c r="H58" s="41"/>
      <c r="I58" s="40"/>
      <c r="J58" s="41"/>
    </row>
    <row r="59" spans="1:10" ht="21" customHeight="1">
      <c r="A59" s="102" t="s">
        <v>132</v>
      </c>
      <c r="B59" s="37"/>
      <c r="C59" s="40"/>
      <c r="D59" s="41"/>
      <c r="E59" s="40"/>
      <c r="F59" s="41"/>
      <c r="G59" s="40"/>
      <c r="H59" s="41"/>
      <c r="I59" s="40"/>
      <c r="J59" s="41"/>
    </row>
    <row r="60" spans="1:10" ht="21" customHeight="1">
      <c r="A60" s="20" t="s">
        <v>133</v>
      </c>
      <c r="B60" s="37"/>
      <c r="C60" s="40"/>
      <c r="D60" s="41"/>
      <c r="E60" s="40"/>
      <c r="F60" s="41"/>
      <c r="G60" s="40"/>
      <c r="H60" s="41"/>
      <c r="I60" s="40"/>
      <c r="J60" s="41"/>
    </row>
    <row r="61" spans="1:10" ht="21" customHeight="1">
      <c r="A61" s="20" t="s">
        <v>134</v>
      </c>
      <c r="B61" s="37">
        <v>14</v>
      </c>
      <c r="C61" s="40"/>
      <c r="D61" s="41">
        <v>83178</v>
      </c>
      <c r="E61" s="40"/>
      <c r="F61" s="12">
        <v>0</v>
      </c>
      <c r="G61" s="40"/>
      <c r="H61" s="12">
        <v>0</v>
      </c>
      <c r="I61" s="40"/>
      <c r="J61" s="12">
        <v>0</v>
      </c>
    </row>
    <row r="62" spans="1:10" ht="21" customHeight="1">
      <c r="A62" s="20" t="s">
        <v>139</v>
      </c>
      <c r="B62" s="37"/>
      <c r="C62" s="40"/>
      <c r="D62" s="100">
        <v>-2093657</v>
      </c>
      <c r="E62" s="40"/>
      <c r="F62" s="22">
        <v>0</v>
      </c>
      <c r="G62" s="40"/>
      <c r="H62" s="22">
        <v>-1927673</v>
      </c>
      <c r="I62" s="40"/>
      <c r="J62" s="22">
        <v>0</v>
      </c>
    </row>
    <row r="63" spans="1:10" ht="21" customHeight="1">
      <c r="A63" s="20" t="s">
        <v>138</v>
      </c>
      <c r="B63" s="37"/>
      <c r="C63" s="40"/>
      <c r="D63" s="41"/>
      <c r="E63" s="40"/>
      <c r="F63" s="41"/>
      <c r="G63" s="40"/>
      <c r="H63" s="41"/>
      <c r="I63" s="40"/>
      <c r="J63" s="41"/>
    </row>
    <row r="64" spans="1:10" ht="21" customHeight="1">
      <c r="A64" s="20" t="s">
        <v>136</v>
      </c>
      <c r="B64" s="37"/>
      <c r="C64" s="40"/>
      <c r="D64" s="41"/>
      <c r="E64" s="40"/>
      <c r="F64" s="41"/>
      <c r="G64" s="40"/>
      <c r="H64" s="41"/>
      <c r="I64" s="40"/>
      <c r="J64" s="41"/>
    </row>
    <row r="65" spans="1:10" ht="21" customHeight="1">
      <c r="A65" s="20" t="s">
        <v>137</v>
      </c>
      <c r="B65" s="37"/>
      <c r="C65" s="40"/>
      <c r="D65" s="22">
        <f>SUM(D61:D63)</f>
        <v>-2010479</v>
      </c>
      <c r="E65" s="40"/>
      <c r="F65" s="22">
        <f>SUM(F61:F63)</f>
        <v>0</v>
      </c>
      <c r="G65" s="40"/>
      <c r="H65" s="22">
        <f>SUM(H61:H63)</f>
        <v>-1927673</v>
      </c>
      <c r="I65" s="40"/>
      <c r="J65" s="22">
        <f>SUM(J61:J63)</f>
        <v>0</v>
      </c>
    </row>
    <row r="66" spans="1:10" ht="21" customHeight="1">
      <c r="A66" s="25" t="s">
        <v>140</v>
      </c>
      <c r="B66" s="37"/>
      <c r="C66" s="40"/>
      <c r="D66" s="22">
        <f>SUM(D57,D65)</f>
        <v>6259804</v>
      </c>
      <c r="E66" s="12"/>
      <c r="F66" s="22">
        <f>SUM(F57,F65)</f>
        <v>-18928856</v>
      </c>
      <c r="G66" s="12"/>
      <c r="H66" s="22">
        <f>SUM(H57,H65)</f>
        <v>-1927673</v>
      </c>
      <c r="I66" s="12"/>
      <c r="J66" s="22">
        <f>SUM(J57,J65)</f>
        <v>0</v>
      </c>
    </row>
    <row r="67" spans="1:10" ht="12.6" customHeight="1">
      <c r="A67" s="25"/>
      <c r="B67" s="37"/>
      <c r="C67" s="40"/>
      <c r="D67" s="12"/>
      <c r="E67" s="12"/>
      <c r="F67" s="12"/>
      <c r="G67" s="12"/>
      <c r="H67" s="12"/>
      <c r="I67" s="12"/>
      <c r="J67" s="12"/>
    </row>
    <row r="68" spans="1:10" ht="21" customHeight="1">
      <c r="A68" s="5" t="s">
        <v>141</v>
      </c>
      <c r="B68" s="37"/>
      <c r="C68" s="40"/>
      <c r="D68" s="12">
        <f>D38+D66</f>
        <v>-86720094</v>
      </c>
      <c r="E68" s="12"/>
      <c r="F68" s="12">
        <f>F38+F66</f>
        <v>-15526263</v>
      </c>
      <c r="G68" s="12"/>
      <c r="H68" s="12">
        <f>H38+H66</f>
        <v>-724474635</v>
      </c>
      <c r="I68" s="12"/>
      <c r="J68" s="12">
        <f>J38+J66</f>
        <v>204982861</v>
      </c>
    </row>
    <row r="69" spans="1:10" ht="21" customHeight="1">
      <c r="A69" s="5" t="s">
        <v>142</v>
      </c>
      <c r="B69" s="37"/>
      <c r="C69" s="40"/>
      <c r="D69" s="22">
        <f>D41</f>
        <v>-578163472</v>
      </c>
      <c r="E69" s="12"/>
      <c r="F69" s="22">
        <f>F41</f>
        <v>-1020553100</v>
      </c>
      <c r="G69" s="12"/>
      <c r="H69" s="22">
        <f>H41</f>
        <v>0</v>
      </c>
      <c r="I69" s="12"/>
      <c r="J69" s="22">
        <f>J41</f>
        <v>0</v>
      </c>
    </row>
    <row r="70" spans="1:10" ht="21" customHeight="1" thickBot="1">
      <c r="A70" s="25" t="s">
        <v>143</v>
      </c>
      <c r="B70" s="37"/>
      <c r="C70" s="40"/>
      <c r="D70" s="42">
        <f>SUM(D68:D69)</f>
        <v>-664883566</v>
      </c>
      <c r="E70" s="40"/>
      <c r="F70" s="42">
        <f>SUM(F68:F69)</f>
        <v>-1036079363</v>
      </c>
      <c r="G70" s="40"/>
      <c r="H70" s="42">
        <f>SUM(H68:H69)</f>
        <v>-724474635</v>
      </c>
      <c r="I70" s="40"/>
      <c r="J70" s="42">
        <f>SUM(J68:J69)</f>
        <v>204982861</v>
      </c>
    </row>
    <row r="71" spans="1:10" ht="14.45" customHeight="1" thickTop="1">
      <c r="B71" s="37"/>
      <c r="C71" s="40"/>
      <c r="D71" s="12"/>
      <c r="E71" s="40"/>
      <c r="F71" s="12"/>
      <c r="G71" s="40"/>
      <c r="H71" s="12"/>
      <c r="I71" s="40"/>
      <c r="J71" s="12"/>
    </row>
    <row r="72" spans="1:10" ht="21" customHeight="1">
      <c r="A72" s="43" t="s">
        <v>144</v>
      </c>
      <c r="B72" s="37"/>
      <c r="C72" s="40"/>
      <c r="F72" s="3"/>
    </row>
    <row r="73" spans="1:10" ht="21" customHeight="1">
      <c r="A73" s="5" t="s">
        <v>145</v>
      </c>
      <c r="B73" s="37"/>
      <c r="C73" s="40"/>
      <c r="F73" s="3"/>
    </row>
    <row r="74" spans="1:10" ht="21" customHeight="1" thickBot="1">
      <c r="A74" s="5" t="s">
        <v>146</v>
      </c>
      <c r="B74" s="37"/>
      <c r="C74" s="40"/>
      <c r="D74" s="12">
        <f>SUM(D76-D75)</f>
        <v>-93358581</v>
      </c>
      <c r="E74" s="12"/>
      <c r="F74" s="12">
        <f>SUM(F76-F75)</f>
        <v>15196664</v>
      </c>
      <c r="G74" s="40"/>
      <c r="H74" s="42">
        <f>H38</f>
        <v>-722546962</v>
      </c>
      <c r="I74" s="40"/>
      <c r="J74" s="42">
        <f>J38</f>
        <v>204982861</v>
      </c>
    </row>
    <row r="75" spans="1:10" ht="21" customHeight="1" thickTop="1">
      <c r="A75" s="5" t="s">
        <v>147</v>
      </c>
      <c r="B75" s="37"/>
      <c r="C75" s="40"/>
      <c r="D75" s="12">
        <f>D41</f>
        <v>-578163472</v>
      </c>
      <c r="E75" s="40"/>
      <c r="F75" s="12">
        <f>F69</f>
        <v>-1020553100</v>
      </c>
      <c r="G75" s="40"/>
      <c r="H75" s="12"/>
      <c r="I75" s="40"/>
      <c r="J75" s="12"/>
    </row>
    <row r="76" spans="1:10" ht="21" customHeight="1" thickBot="1">
      <c r="A76" s="43"/>
      <c r="B76" s="37"/>
      <c r="C76" s="40"/>
      <c r="D76" s="47">
        <f>D79-D78</f>
        <v>-671522053</v>
      </c>
      <c r="E76" s="40"/>
      <c r="F76" s="47">
        <f>F79-F78</f>
        <v>-1005356436</v>
      </c>
      <c r="G76" s="40"/>
      <c r="H76" s="12"/>
      <c r="I76" s="40"/>
      <c r="J76" s="12"/>
    </row>
    <row r="77" spans="1:10" ht="21" customHeight="1" thickTop="1">
      <c r="A77" s="5" t="s">
        <v>148</v>
      </c>
      <c r="B77" s="37"/>
      <c r="C77" s="40"/>
      <c r="D77" s="12"/>
      <c r="E77" s="40"/>
      <c r="F77" s="12"/>
      <c r="G77" s="40"/>
      <c r="H77" s="12"/>
      <c r="I77" s="40"/>
      <c r="J77" s="12"/>
    </row>
    <row r="78" spans="1:10" ht="21" customHeight="1">
      <c r="A78" s="5" t="s">
        <v>146</v>
      </c>
      <c r="B78" s="37"/>
      <c r="C78" s="40"/>
      <c r="D78" s="22">
        <v>378683</v>
      </c>
      <c r="E78" s="40"/>
      <c r="F78" s="22">
        <v>-11794071</v>
      </c>
      <c r="G78" s="40"/>
      <c r="H78" s="12"/>
      <c r="I78" s="40"/>
      <c r="J78" s="12"/>
    </row>
    <row r="79" spans="1:10" ht="21" customHeight="1" thickBot="1">
      <c r="A79" s="5"/>
      <c r="B79" s="37"/>
      <c r="C79" s="40"/>
      <c r="D79" s="42">
        <f>D42</f>
        <v>-671143370</v>
      </c>
      <c r="E79" s="40"/>
      <c r="F79" s="42">
        <f>F42</f>
        <v>-1017150507</v>
      </c>
      <c r="G79" s="40"/>
      <c r="H79" s="12"/>
      <c r="I79" s="40"/>
      <c r="J79" s="12"/>
    </row>
    <row r="80" spans="1:10" ht="11.45" customHeight="1" thickTop="1">
      <c r="A80" s="5"/>
      <c r="B80" s="37"/>
      <c r="C80" s="40"/>
      <c r="D80" s="12"/>
      <c r="E80" s="40"/>
      <c r="F80" s="12"/>
      <c r="G80" s="40"/>
      <c r="H80" s="12"/>
      <c r="I80" s="40"/>
      <c r="J80" s="12"/>
    </row>
    <row r="81" spans="1:10" ht="21" customHeight="1">
      <c r="A81" s="43" t="s">
        <v>149</v>
      </c>
      <c r="B81" s="37"/>
      <c r="C81" s="40"/>
      <c r="F81" s="3"/>
    </row>
    <row r="82" spans="1:10" ht="21" customHeight="1">
      <c r="A82" s="5" t="s">
        <v>145</v>
      </c>
      <c r="B82" s="37"/>
      <c r="C82" s="40"/>
      <c r="F82" s="3"/>
    </row>
    <row r="83" spans="1:10" ht="21" customHeight="1" thickBot="1">
      <c r="A83" s="5" t="s">
        <v>150</v>
      </c>
      <c r="B83" s="37"/>
      <c r="C83" s="40"/>
      <c r="D83" s="12">
        <f>SUM(D85-D84)</f>
        <v>-87098777</v>
      </c>
      <c r="E83" s="12"/>
      <c r="F83" s="12">
        <f>SUM(F85-F84)</f>
        <v>-3732192</v>
      </c>
      <c r="G83" s="40"/>
      <c r="H83" s="42">
        <f>H70</f>
        <v>-724474635</v>
      </c>
      <c r="I83" s="40"/>
      <c r="J83" s="42">
        <f>J70</f>
        <v>204982861</v>
      </c>
    </row>
    <row r="84" spans="1:10" ht="21" customHeight="1" thickTop="1">
      <c r="A84" s="5" t="s">
        <v>151</v>
      </c>
      <c r="B84" s="37"/>
      <c r="C84" s="40"/>
      <c r="D84" s="12">
        <f>D41</f>
        <v>-578163472</v>
      </c>
      <c r="E84" s="40"/>
      <c r="F84" s="12">
        <f>F41</f>
        <v>-1020553100</v>
      </c>
      <c r="G84" s="40"/>
      <c r="H84" s="12"/>
      <c r="I84" s="40"/>
      <c r="J84" s="12"/>
    </row>
    <row r="85" spans="1:10" ht="21" customHeight="1" thickBot="1">
      <c r="A85" s="43"/>
      <c r="B85" s="37"/>
      <c r="C85" s="40"/>
      <c r="D85" s="47">
        <f>D88-D87</f>
        <v>-665262249</v>
      </c>
      <c r="E85" s="40"/>
      <c r="F85" s="47">
        <f>F88-F87</f>
        <v>-1024285292</v>
      </c>
      <c r="G85" s="40"/>
      <c r="H85" s="12"/>
      <c r="I85" s="40"/>
      <c r="J85" s="12"/>
    </row>
    <row r="86" spans="1:10" ht="21" customHeight="1" thickTop="1">
      <c r="A86" s="5" t="s">
        <v>148</v>
      </c>
      <c r="B86" s="37"/>
      <c r="C86" s="40"/>
      <c r="D86" s="12"/>
      <c r="E86" s="40"/>
      <c r="F86" s="12"/>
      <c r="G86" s="40"/>
      <c r="H86" s="12"/>
      <c r="I86" s="40"/>
      <c r="J86" s="12"/>
    </row>
    <row r="87" spans="1:10" ht="21" customHeight="1">
      <c r="A87" s="5" t="s">
        <v>150</v>
      </c>
      <c r="B87" s="37"/>
      <c r="C87" s="40"/>
      <c r="D87" s="22">
        <v>378683</v>
      </c>
      <c r="E87" s="40"/>
      <c r="F87" s="22">
        <v>-11794071</v>
      </c>
      <c r="G87" s="40"/>
      <c r="H87" s="12"/>
      <c r="I87" s="40"/>
      <c r="J87" s="12"/>
    </row>
    <row r="88" spans="1:10" ht="21" customHeight="1" thickBot="1">
      <c r="A88" s="5"/>
      <c r="B88" s="37"/>
      <c r="C88" s="40"/>
      <c r="D88" s="42">
        <f>D70</f>
        <v>-664883566</v>
      </c>
      <c r="E88" s="40"/>
      <c r="F88" s="42">
        <f>F70</f>
        <v>-1036079363</v>
      </c>
      <c r="G88" s="40"/>
      <c r="H88" s="12"/>
      <c r="I88" s="40"/>
      <c r="J88" s="12"/>
    </row>
    <row r="89" spans="1:10" ht="13.9" customHeight="1" thickTop="1">
      <c r="A89" s="5"/>
      <c r="B89" s="37"/>
      <c r="C89" s="40"/>
      <c r="D89" s="12"/>
      <c r="E89" s="40"/>
      <c r="F89" s="12"/>
      <c r="G89" s="40"/>
      <c r="H89" s="12"/>
      <c r="I89" s="40"/>
      <c r="J89" s="12"/>
    </row>
    <row r="90" spans="1:10" ht="21" customHeight="1">
      <c r="A90" s="25" t="s">
        <v>152</v>
      </c>
      <c r="B90" s="37">
        <v>36</v>
      </c>
      <c r="C90" s="38"/>
      <c r="D90" s="5"/>
      <c r="E90" s="38"/>
      <c r="F90" s="5"/>
      <c r="G90" s="38"/>
      <c r="H90" s="12"/>
      <c r="I90" s="38"/>
      <c r="J90" s="12"/>
    </row>
    <row r="91" spans="1:10" ht="21" customHeight="1">
      <c r="A91" s="20" t="s">
        <v>294</v>
      </c>
      <c r="B91" s="37"/>
      <c r="C91" s="38"/>
      <c r="D91" s="5"/>
      <c r="E91" s="38"/>
      <c r="F91" s="5"/>
      <c r="G91" s="38"/>
      <c r="H91" s="12"/>
      <c r="I91" s="38"/>
      <c r="J91" s="12"/>
    </row>
    <row r="92" spans="1:10" ht="21" customHeight="1">
      <c r="A92" s="5" t="s">
        <v>153</v>
      </c>
      <c r="B92" s="37"/>
      <c r="C92" s="38"/>
      <c r="D92" s="5"/>
      <c r="E92" s="38"/>
      <c r="F92" s="5"/>
      <c r="G92" s="38"/>
      <c r="H92" s="12"/>
      <c r="I92" s="38"/>
      <c r="J92" s="12"/>
    </row>
    <row r="93" spans="1:10" ht="21" customHeight="1">
      <c r="A93" s="20" t="s">
        <v>154</v>
      </c>
      <c r="B93" s="37"/>
      <c r="C93" s="38"/>
      <c r="D93" s="103">
        <f>D74/(BS!D86*2)</f>
        <v>-3.9359428963915838E-2</v>
      </c>
      <c r="E93" s="38"/>
      <c r="F93" s="103">
        <f>F74/(BS!F86*2)</f>
        <v>6.4068242125112961E-3</v>
      </c>
      <c r="G93" s="38"/>
      <c r="H93" s="103">
        <f>H74/(BS!H86*2)</f>
        <v>-0.30462155186283513</v>
      </c>
      <c r="I93" s="38"/>
      <c r="J93" s="103">
        <f>J74/(BS!J86*2)</f>
        <v>8.6419569255768075E-2</v>
      </c>
    </row>
    <row r="94" spans="1:10" ht="21" customHeight="1">
      <c r="A94" s="20" t="s">
        <v>155</v>
      </c>
      <c r="B94" s="37"/>
      <c r="C94" s="38"/>
      <c r="D94" s="104">
        <f>D75/(BS!D86*2)</f>
        <v>-0.2437503212020215</v>
      </c>
      <c r="E94" s="38"/>
      <c r="F94" s="104">
        <f>F75/(BS!F86*2)</f>
        <v>-0.43025918788712197</v>
      </c>
      <c r="G94" s="38"/>
      <c r="H94" s="22">
        <f>H75/(BS!H86*2)</f>
        <v>0</v>
      </c>
      <c r="I94" s="12"/>
      <c r="J94" s="22">
        <f>J75/(BS!J86*2)</f>
        <v>0</v>
      </c>
    </row>
    <row r="95" spans="1:10" ht="21" customHeight="1" thickBot="1">
      <c r="A95" s="20"/>
      <c r="B95" s="75"/>
      <c r="C95" s="69"/>
      <c r="D95" s="78">
        <f>SUM(D93:D94)</f>
        <v>-0.28310975016593731</v>
      </c>
      <c r="E95" s="79"/>
      <c r="F95" s="78">
        <f>SUM(F93:F94)</f>
        <v>-0.42385236367461065</v>
      </c>
      <c r="G95" s="79"/>
      <c r="H95" s="78">
        <f>SUM(H93:H94)</f>
        <v>-0.30462155186283513</v>
      </c>
      <c r="I95" s="79"/>
      <c r="J95" s="78">
        <f>SUM(J93:J94)</f>
        <v>8.6419569255768075E-2</v>
      </c>
    </row>
    <row r="96" spans="1:10" ht="16.149999999999999" customHeight="1" thickTop="1">
      <c r="A96" s="20"/>
      <c r="B96" s="75"/>
      <c r="C96" s="76"/>
      <c r="D96" s="99"/>
      <c r="E96" s="77"/>
      <c r="F96" s="77"/>
      <c r="G96" s="77"/>
      <c r="H96" s="77"/>
      <c r="I96" s="77"/>
      <c r="J96" s="77"/>
    </row>
    <row r="97" spans="1:10" ht="21" customHeight="1">
      <c r="A97" s="19" t="s">
        <v>42</v>
      </c>
      <c r="B97" s="1"/>
      <c r="C97" s="2"/>
      <c r="E97" s="2"/>
      <c r="F97" s="2"/>
      <c r="G97" s="2"/>
      <c r="H97" s="2"/>
      <c r="I97" s="2"/>
      <c r="J97" s="6"/>
    </row>
    <row r="98" spans="1:10" ht="21" customHeight="1">
      <c r="C98" s="12"/>
      <c r="D98" s="17"/>
      <c r="E98" s="12"/>
      <c r="F98" s="12"/>
      <c r="G98" s="12"/>
      <c r="H98" s="12"/>
      <c r="I98" s="12"/>
      <c r="J98" s="12"/>
    </row>
    <row r="99" spans="1:10" ht="21" customHeight="1">
      <c r="C99" s="12"/>
      <c r="D99" s="17"/>
      <c r="E99" s="12"/>
      <c r="F99" s="12"/>
      <c r="G99" s="12"/>
      <c r="H99" s="12"/>
      <c r="I99" s="12"/>
      <c r="J99" s="12"/>
    </row>
  </sheetData>
  <phoneticPr fontId="8" type="noConversion"/>
  <printOptions gridLinesSet="0"/>
  <pageMargins left="0.66" right="0.19685039370078741" top="0.78740157480314965" bottom="0.39370078740157483" header="0.19685039370078741" footer="0.19685039370078741"/>
  <pageSetup paperSize="9" scale="74" orientation="portrait" r:id="rId1"/>
  <headerFooter alignWithMargins="0"/>
  <rowBreaks count="1" manualBreakCount="1">
    <brk id="4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AA33"/>
  <sheetViews>
    <sheetView showGridLines="0" view="pageBreakPreview" topLeftCell="A4" zoomScale="64" zoomScaleNormal="80" zoomScaleSheetLayoutView="64" workbookViewId="0">
      <selection activeCell="A20" sqref="A20"/>
    </sheetView>
  </sheetViews>
  <sheetFormatPr defaultColWidth="10.7109375" defaultRowHeight="12.75"/>
  <cols>
    <col min="1" max="1" width="47.7109375" style="55" customWidth="1"/>
    <col min="2" max="2" width="10" style="55" customWidth="1"/>
    <col min="3" max="3" width="1.7109375" style="55" customWidth="1"/>
    <col min="4" max="4" width="15.5703125" style="55" customWidth="1"/>
    <col min="5" max="5" width="1.140625" style="55" customWidth="1"/>
    <col min="6" max="6" width="15.5703125" style="55" customWidth="1"/>
    <col min="7" max="7" width="1.140625" style="55" customWidth="1"/>
    <col min="8" max="8" width="19.28515625" style="55" customWidth="1"/>
    <col min="9" max="9" width="1.5703125" style="55" customWidth="1"/>
    <col min="10" max="10" width="23.42578125" style="55" bestFit="1" customWidth="1"/>
    <col min="11" max="11" width="1.140625" style="55" customWidth="1"/>
    <col min="12" max="12" width="13.7109375" style="55" customWidth="1"/>
    <col min="13" max="13" width="1.140625" style="55" customWidth="1"/>
    <col min="14" max="14" width="13.7109375" style="55" customWidth="1"/>
    <col min="15" max="15" width="1.140625" style="55" customWidth="1"/>
    <col min="16" max="16" width="17.85546875" style="55" customWidth="1"/>
    <col min="17" max="17" width="1.140625" style="55" customWidth="1"/>
    <col min="18" max="18" width="19.5703125" style="55" customWidth="1"/>
    <col min="19" max="19" width="0.85546875" style="55" customWidth="1"/>
    <col min="20" max="20" width="16.140625" style="55" customWidth="1"/>
    <col min="21" max="21" width="1.140625" style="55" customWidth="1"/>
    <col min="22" max="22" width="19.5703125" style="55" bestFit="1" customWidth="1"/>
    <col min="23" max="23" width="1.140625" style="55" customWidth="1"/>
    <col min="24" max="24" width="16.28515625" style="55" bestFit="1" customWidth="1"/>
    <col min="25" max="25" width="1.140625" style="55" customWidth="1"/>
    <col min="26" max="26" width="19.5703125" style="55" bestFit="1" customWidth="1"/>
    <col min="27" max="27" width="1.28515625" style="55" customWidth="1"/>
    <col min="28" max="16384" width="10.7109375" style="55"/>
  </cols>
  <sheetData>
    <row r="1" spans="1:27" s="48" customFormat="1" ht="21.75" customHeight="1">
      <c r="A1" s="9" t="s">
        <v>0</v>
      </c>
    </row>
    <row r="2" spans="1:27" s="48" customFormat="1" ht="21.75" customHeight="1">
      <c r="A2" s="49" t="s">
        <v>156</v>
      </c>
      <c r="D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</row>
    <row r="3" spans="1:27" s="48" customFormat="1" ht="21.75" customHeight="1">
      <c r="A3" s="18" t="s">
        <v>89</v>
      </c>
      <c r="D3" s="51"/>
      <c r="L3" s="51"/>
      <c r="M3" s="51"/>
      <c r="N3" s="51"/>
      <c r="O3" s="50"/>
      <c r="P3" s="51"/>
      <c r="Q3" s="51"/>
      <c r="R3" s="51"/>
      <c r="S3" s="51"/>
      <c r="T3" s="51"/>
      <c r="U3" s="51"/>
      <c r="V3" s="51"/>
      <c r="W3" s="51"/>
      <c r="X3" s="51"/>
      <c r="Y3" s="50"/>
      <c r="Z3" s="50"/>
    </row>
    <row r="4" spans="1:27" ht="21.75" customHeight="1">
      <c r="A4" s="52"/>
      <c r="B4" s="53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54" t="s">
        <v>3</v>
      </c>
      <c r="AA4" s="53"/>
    </row>
    <row r="5" spans="1:27" ht="21.75" customHeight="1">
      <c r="A5" s="52"/>
      <c r="B5" s="56"/>
      <c r="C5" s="58"/>
      <c r="D5" s="57" t="s">
        <v>4</v>
      </c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</row>
    <row r="6" spans="1:27" ht="21.75" customHeight="1">
      <c r="A6" s="52"/>
      <c r="B6" s="56"/>
      <c r="C6" s="106" t="s">
        <v>83</v>
      </c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73"/>
      <c r="Y6" s="73"/>
      <c r="Z6" s="73"/>
    </row>
    <row r="7" spans="1:27" ht="21.75" customHeight="1">
      <c r="A7" s="52"/>
      <c r="B7" s="56"/>
      <c r="C7" s="59"/>
      <c r="D7" s="59"/>
      <c r="E7" s="59"/>
      <c r="F7" s="59"/>
      <c r="G7" s="59"/>
      <c r="H7" s="59"/>
      <c r="I7" s="59"/>
      <c r="J7" s="59" t="s">
        <v>157</v>
      </c>
      <c r="K7" s="59"/>
      <c r="L7" s="59"/>
      <c r="M7" s="59"/>
      <c r="N7" s="59"/>
      <c r="O7" s="59"/>
      <c r="P7" s="59"/>
      <c r="Q7" s="59"/>
      <c r="R7" s="59" t="s">
        <v>158</v>
      </c>
      <c r="S7" s="59"/>
      <c r="T7" s="73" t="s">
        <v>159</v>
      </c>
      <c r="U7" s="59"/>
      <c r="V7" s="59" t="s">
        <v>160</v>
      </c>
      <c r="W7" s="73"/>
      <c r="X7" s="59"/>
      <c r="Y7" s="73"/>
      <c r="Z7" s="73"/>
    </row>
    <row r="8" spans="1:27" ht="21.75" customHeight="1">
      <c r="A8" s="52"/>
      <c r="C8" s="20"/>
      <c r="D8" s="59" t="s">
        <v>161</v>
      </c>
      <c r="E8" s="20"/>
      <c r="F8" s="67"/>
      <c r="G8" s="67"/>
      <c r="H8" s="68" t="s">
        <v>162</v>
      </c>
      <c r="I8" s="68"/>
      <c r="J8" s="68" t="s">
        <v>163</v>
      </c>
      <c r="K8" s="20"/>
      <c r="L8" s="58" t="s">
        <v>164</v>
      </c>
      <c r="M8" s="58"/>
      <c r="N8" s="58"/>
      <c r="O8" s="58"/>
      <c r="P8" s="58"/>
      <c r="Q8" s="73"/>
      <c r="R8" s="59" t="s">
        <v>165</v>
      </c>
      <c r="S8" s="59"/>
      <c r="T8" s="101" t="s">
        <v>166</v>
      </c>
      <c r="U8" s="73"/>
      <c r="V8" s="73" t="s">
        <v>167</v>
      </c>
      <c r="W8" s="73"/>
      <c r="X8" s="73" t="s">
        <v>168</v>
      </c>
      <c r="Y8" s="59"/>
      <c r="Z8" s="59" t="s">
        <v>169</v>
      </c>
    </row>
    <row r="9" spans="1:27" ht="21.75" customHeight="1">
      <c r="C9" s="59"/>
      <c r="D9" s="59" t="s">
        <v>170</v>
      </c>
      <c r="E9" s="59"/>
      <c r="F9" s="68"/>
      <c r="G9" s="68"/>
      <c r="H9" s="68" t="s">
        <v>171</v>
      </c>
      <c r="I9" s="68"/>
      <c r="J9" s="68" t="s">
        <v>172</v>
      </c>
      <c r="K9" s="59"/>
      <c r="L9" s="106" t="s">
        <v>173</v>
      </c>
      <c r="M9" s="106"/>
      <c r="N9" s="106"/>
      <c r="O9" s="60"/>
      <c r="P9" s="59"/>
      <c r="Q9" s="59"/>
      <c r="R9" s="59" t="s">
        <v>174</v>
      </c>
      <c r="S9" s="59"/>
      <c r="T9" s="59" t="s">
        <v>175</v>
      </c>
      <c r="U9" s="59"/>
      <c r="V9" s="59" t="s">
        <v>176</v>
      </c>
      <c r="W9" s="59"/>
      <c r="X9" s="59" t="s">
        <v>177</v>
      </c>
      <c r="Y9" s="59"/>
      <c r="Z9" s="59" t="s">
        <v>175</v>
      </c>
      <c r="AA9" s="61"/>
    </row>
    <row r="10" spans="1:27" ht="21.75" customHeight="1">
      <c r="A10" s="48"/>
      <c r="B10" s="62" t="s">
        <v>6</v>
      </c>
      <c r="C10" s="59"/>
      <c r="D10" s="62" t="s">
        <v>178</v>
      </c>
      <c r="E10" s="59"/>
      <c r="F10" s="62" t="s">
        <v>72</v>
      </c>
      <c r="G10" s="59"/>
      <c r="H10" s="70" t="s">
        <v>179</v>
      </c>
      <c r="I10" s="68"/>
      <c r="J10" s="70" t="s">
        <v>180</v>
      </c>
      <c r="K10" s="59"/>
      <c r="L10" s="62" t="s">
        <v>181</v>
      </c>
      <c r="M10" s="59"/>
      <c r="N10" s="80" t="s">
        <v>182</v>
      </c>
      <c r="O10" s="59"/>
      <c r="P10" s="62" t="s">
        <v>183</v>
      </c>
      <c r="Q10" s="59"/>
      <c r="R10" s="62" t="s">
        <v>184</v>
      </c>
      <c r="S10" s="59"/>
      <c r="T10" s="62" t="s">
        <v>185</v>
      </c>
      <c r="U10" s="59"/>
      <c r="V10" s="62" t="s">
        <v>186</v>
      </c>
      <c r="W10" s="59"/>
      <c r="X10" s="62" t="s">
        <v>187</v>
      </c>
      <c r="Y10" s="59"/>
      <c r="Z10" s="62" t="s">
        <v>185</v>
      </c>
      <c r="AA10" s="63"/>
    </row>
    <row r="11" spans="1:27" ht="21.75" customHeight="1">
      <c r="A11" s="25" t="s">
        <v>188</v>
      </c>
      <c r="C11" s="64"/>
      <c r="D11" s="51">
        <v>1185974790</v>
      </c>
      <c r="E11" s="64"/>
      <c r="F11" s="64">
        <v>6055971062</v>
      </c>
      <c r="G11" s="64"/>
      <c r="H11" s="64">
        <v>2228074</v>
      </c>
      <c r="I11" s="64"/>
      <c r="J11" s="64">
        <v>-3462120907</v>
      </c>
      <c r="K11" s="64"/>
      <c r="L11" s="51">
        <f>[2]conso!$L$11</f>
        <v>22555004</v>
      </c>
      <c r="M11" s="51"/>
      <c r="N11" s="51">
        <f>[2]conso!$N$11</f>
        <v>11979296</v>
      </c>
      <c r="O11" s="64"/>
      <c r="P11" s="51">
        <f>[2]conso!$P$11</f>
        <v>3079555169</v>
      </c>
      <c r="Q11" s="51"/>
      <c r="R11" s="51">
        <v>0</v>
      </c>
      <c r="S11" s="51"/>
      <c r="T11" s="51">
        <f>R11</f>
        <v>0</v>
      </c>
      <c r="U11" s="51"/>
      <c r="V11" s="51">
        <f>SUM(D11:P11,T11)</f>
        <v>6896142488</v>
      </c>
      <c r="W11" s="51"/>
      <c r="X11" s="51">
        <v>4131410</v>
      </c>
      <c r="Y11" s="51"/>
      <c r="Z11" s="51">
        <f t="shared" ref="Z11:Z13" si="0">SUM(V11:X11)</f>
        <v>6900273898</v>
      </c>
      <c r="AA11" s="63"/>
    </row>
    <row r="12" spans="1:27" ht="21.75" customHeight="1">
      <c r="A12" s="20" t="s">
        <v>189</v>
      </c>
      <c r="C12" s="64"/>
      <c r="D12" s="51">
        <v>0</v>
      </c>
      <c r="E12" s="64"/>
      <c r="F12" s="64">
        <v>0</v>
      </c>
      <c r="G12" s="64"/>
      <c r="H12" s="64">
        <v>0</v>
      </c>
      <c r="I12" s="64"/>
      <c r="J12" s="64">
        <v>0</v>
      </c>
      <c r="K12" s="64"/>
      <c r="L12" s="51">
        <v>0</v>
      </c>
      <c r="M12" s="51"/>
      <c r="N12" s="51">
        <v>0</v>
      </c>
      <c r="O12" s="64"/>
      <c r="P12" s="51">
        <f>PL!F76</f>
        <v>-1005356436</v>
      </c>
      <c r="Q12" s="51"/>
      <c r="R12" s="51">
        <v>0</v>
      </c>
      <c r="S12" s="51"/>
      <c r="T12" s="51">
        <f>R12</f>
        <v>0</v>
      </c>
      <c r="U12" s="51"/>
      <c r="V12" s="51">
        <f>SUM(D12:P12,T12)</f>
        <v>-1005356436</v>
      </c>
      <c r="W12" s="51"/>
      <c r="X12" s="51">
        <f>PL!F87</f>
        <v>-11794071</v>
      </c>
      <c r="Y12" s="51"/>
      <c r="Z12" s="51">
        <f t="shared" si="0"/>
        <v>-1017150507</v>
      </c>
      <c r="AA12" s="63"/>
    </row>
    <row r="13" spans="1:27" ht="21.75" customHeight="1">
      <c r="A13" s="20" t="s">
        <v>140</v>
      </c>
      <c r="C13" s="64"/>
      <c r="D13" s="71">
        <v>0</v>
      </c>
      <c r="E13" s="64"/>
      <c r="F13" s="72">
        <v>0</v>
      </c>
      <c r="G13" s="64"/>
      <c r="H13" s="72">
        <v>0</v>
      </c>
      <c r="I13" s="64"/>
      <c r="J13" s="72">
        <v>0</v>
      </c>
      <c r="K13" s="64"/>
      <c r="L13" s="71">
        <v>0</v>
      </c>
      <c r="M13" s="51"/>
      <c r="N13" s="71">
        <v>0</v>
      </c>
      <c r="O13" s="64"/>
      <c r="P13" s="71">
        <v>0</v>
      </c>
      <c r="Q13" s="51"/>
      <c r="R13" s="71">
        <f>PL!F54</f>
        <v>-18928856</v>
      </c>
      <c r="S13" s="51"/>
      <c r="T13" s="71">
        <f>R13</f>
        <v>-18928856</v>
      </c>
      <c r="U13" s="51"/>
      <c r="V13" s="71">
        <f>SUM(D13:P13,T13)</f>
        <v>-18928856</v>
      </c>
      <c r="W13" s="51"/>
      <c r="X13" s="71">
        <v>0</v>
      </c>
      <c r="Y13" s="51"/>
      <c r="Z13" s="71">
        <f t="shared" si="0"/>
        <v>-18928856</v>
      </c>
      <c r="AA13" s="63"/>
    </row>
    <row r="14" spans="1:27" ht="21.75" customHeight="1">
      <c r="A14" s="66" t="s">
        <v>143</v>
      </c>
      <c r="C14" s="51"/>
      <c r="D14" s="64">
        <f>SUM(D12:D13)</f>
        <v>0</v>
      </c>
      <c r="E14" s="51"/>
      <c r="F14" s="64">
        <f>SUM(F12:F13)</f>
        <v>0</v>
      </c>
      <c r="G14" s="51"/>
      <c r="H14" s="64">
        <f>SUM(H12:H13)</f>
        <v>0</v>
      </c>
      <c r="I14" s="64"/>
      <c r="J14" s="64">
        <f>SUM(J12:J13)</f>
        <v>0</v>
      </c>
      <c r="K14" s="51"/>
      <c r="L14" s="64">
        <f>SUM(L12:L13)</f>
        <v>0</v>
      </c>
      <c r="M14" s="64"/>
      <c r="N14" s="64">
        <f>SUM(N12:N13)</f>
        <v>0</v>
      </c>
      <c r="O14" s="51"/>
      <c r="P14" s="64">
        <f>SUM(P12:P13)</f>
        <v>-1005356436</v>
      </c>
      <c r="Q14" s="64"/>
      <c r="R14" s="64">
        <f>SUM(R12:R13)</f>
        <v>-18928856</v>
      </c>
      <c r="S14" s="64"/>
      <c r="T14" s="64">
        <f>R14</f>
        <v>-18928856</v>
      </c>
      <c r="U14" s="64"/>
      <c r="V14" s="64">
        <f>SUM(V12:V13)</f>
        <v>-1024285292</v>
      </c>
      <c r="W14" s="64"/>
      <c r="X14" s="64">
        <f>SUM(X12:X13)</f>
        <v>-11794071</v>
      </c>
      <c r="Y14" s="51"/>
      <c r="Z14" s="64">
        <f>SUM(Z12:Z13)</f>
        <v>-1036079363</v>
      </c>
      <c r="AA14" s="63"/>
    </row>
    <row r="15" spans="1:27" ht="21.75" customHeight="1">
      <c r="A15" s="66" t="s">
        <v>190</v>
      </c>
      <c r="C15" s="51"/>
      <c r="D15" s="64"/>
      <c r="E15" s="51"/>
      <c r="F15" s="64"/>
      <c r="G15" s="51"/>
      <c r="H15" s="64"/>
      <c r="I15" s="64"/>
      <c r="J15" s="64"/>
      <c r="K15" s="51"/>
      <c r="L15" s="64"/>
      <c r="M15" s="64"/>
      <c r="N15" s="64"/>
      <c r="O15" s="51"/>
      <c r="P15" s="64"/>
      <c r="Q15" s="64"/>
      <c r="R15" s="64"/>
      <c r="S15" s="64"/>
      <c r="T15" s="64"/>
      <c r="U15" s="64"/>
      <c r="V15" s="64"/>
      <c r="W15" s="64"/>
      <c r="X15" s="64">
        <v>4793599</v>
      </c>
      <c r="Y15" s="51"/>
      <c r="Z15" s="51">
        <f t="shared" ref="Z15:Z16" si="1">SUM(V15:X15)</f>
        <v>4793599</v>
      </c>
      <c r="AA15" s="63"/>
    </row>
    <row r="16" spans="1:27" ht="21.75" customHeight="1">
      <c r="A16" s="20" t="s">
        <v>191</v>
      </c>
      <c r="C16" s="51"/>
      <c r="D16" s="64">
        <v>0</v>
      </c>
      <c r="E16" s="51"/>
      <c r="F16" s="64">
        <v>0</v>
      </c>
      <c r="G16" s="51"/>
      <c r="H16" s="64">
        <v>0</v>
      </c>
      <c r="I16" s="64"/>
      <c r="J16" s="64">
        <v>0</v>
      </c>
      <c r="K16" s="51"/>
      <c r="L16" s="64">
        <v>0</v>
      </c>
      <c r="M16" s="64"/>
      <c r="N16" s="64">
        <v>0</v>
      </c>
      <c r="O16" s="51"/>
      <c r="P16" s="64">
        <v>0</v>
      </c>
      <c r="Q16" s="64"/>
      <c r="R16" s="64">
        <v>0</v>
      </c>
      <c r="S16" s="64"/>
      <c r="T16" s="64">
        <f>R16</f>
        <v>0</v>
      </c>
      <c r="U16" s="64"/>
      <c r="V16" s="51">
        <f>SUM(D16:P16,T16)</f>
        <v>0</v>
      </c>
      <c r="W16" s="64"/>
      <c r="X16" s="64">
        <v>982946</v>
      </c>
      <c r="Y16" s="51"/>
      <c r="Z16" s="51">
        <f t="shared" si="1"/>
        <v>982946</v>
      </c>
      <c r="AA16" s="63"/>
    </row>
    <row r="17" spans="1:27" ht="22.5" customHeight="1">
      <c r="A17" s="20" t="s">
        <v>192</v>
      </c>
      <c r="B17" s="74">
        <v>37</v>
      </c>
      <c r="C17" s="64"/>
      <c r="D17" s="51">
        <v>0</v>
      </c>
      <c r="E17" s="64"/>
      <c r="F17" s="64">
        <v>0</v>
      </c>
      <c r="G17" s="64"/>
      <c r="H17" s="51">
        <v>0</v>
      </c>
      <c r="I17" s="51"/>
      <c r="J17" s="51">
        <v>0</v>
      </c>
      <c r="L17" s="51">
        <v>0</v>
      </c>
      <c r="N17" s="51">
        <v>0</v>
      </c>
      <c r="P17" s="51">
        <v>-118596741</v>
      </c>
      <c r="R17" s="51">
        <v>0</v>
      </c>
      <c r="S17" s="51"/>
      <c r="T17" s="51">
        <f>R17</f>
        <v>0</v>
      </c>
      <c r="V17" s="51">
        <f>SUM(D17:P17,T17)</f>
        <v>-118596741</v>
      </c>
      <c r="X17" s="51">
        <v>0</v>
      </c>
      <c r="Z17" s="51">
        <f>SUM(V17:X17)</f>
        <v>-118596741</v>
      </c>
      <c r="AA17" s="63"/>
    </row>
    <row r="18" spans="1:27" ht="22.5" customHeight="1">
      <c r="A18" s="20" t="s">
        <v>193</v>
      </c>
      <c r="B18" s="74"/>
      <c r="C18" s="64"/>
      <c r="D18" s="51"/>
      <c r="E18" s="64"/>
      <c r="F18" s="64"/>
      <c r="G18" s="64"/>
      <c r="H18" s="51"/>
      <c r="I18" s="51"/>
      <c r="J18" s="51"/>
      <c r="L18" s="51"/>
      <c r="N18" s="51"/>
      <c r="P18" s="51"/>
      <c r="R18" s="51"/>
      <c r="S18" s="51"/>
      <c r="T18" s="51"/>
      <c r="V18" s="51"/>
      <c r="X18" s="51"/>
      <c r="Z18" s="51"/>
      <c r="AA18" s="63"/>
    </row>
    <row r="19" spans="1:27" ht="21.75" customHeight="1">
      <c r="A19" s="66" t="s">
        <v>194</v>
      </c>
      <c r="B19" s="74">
        <v>29</v>
      </c>
      <c r="C19" s="64"/>
      <c r="D19" s="51">
        <v>0</v>
      </c>
      <c r="E19" s="64"/>
      <c r="F19" s="64">
        <v>0</v>
      </c>
      <c r="G19" s="64"/>
      <c r="H19" s="51">
        <v>0</v>
      </c>
      <c r="I19" s="51"/>
      <c r="J19" s="51">
        <v>0</v>
      </c>
      <c r="L19" s="51">
        <v>10500000</v>
      </c>
      <c r="N19" s="51">
        <v>35063813</v>
      </c>
      <c r="P19" s="51">
        <v>-45563813</v>
      </c>
      <c r="R19" s="51">
        <v>0</v>
      </c>
      <c r="S19" s="51"/>
      <c r="T19" s="51">
        <f>R19</f>
        <v>0</v>
      </c>
      <c r="V19" s="51">
        <f>SUM(D19:P19,T19)</f>
        <v>0</v>
      </c>
      <c r="X19" s="51">
        <v>0</v>
      </c>
      <c r="Y19" s="51"/>
      <c r="Z19" s="51">
        <f>SUM(V19:X19)</f>
        <v>0</v>
      </c>
      <c r="AA19" s="63"/>
    </row>
    <row r="20" spans="1:27" ht="21.75" customHeight="1" thickBot="1">
      <c r="A20" s="25" t="s">
        <v>195</v>
      </c>
      <c r="C20" s="23"/>
      <c r="D20" s="65">
        <f>SUM(D14:D19,D11)</f>
        <v>1185974790</v>
      </c>
      <c r="E20" s="23"/>
      <c r="F20" s="65">
        <f>SUM(F14:F19,F11)</f>
        <v>6055971062</v>
      </c>
      <c r="G20" s="23"/>
      <c r="H20" s="65">
        <f>SUM(H14:H19,H11)</f>
        <v>2228074</v>
      </c>
      <c r="I20" s="51"/>
      <c r="J20" s="65">
        <f>SUM(J14:J19,J11)</f>
        <v>-3462120907</v>
      </c>
      <c r="K20" s="23"/>
      <c r="L20" s="65">
        <f>SUM(L14:L19,L11)</f>
        <v>33055004</v>
      </c>
      <c r="M20" s="51"/>
      <c r="N20" s="65">
        <f>SUM(N14:N19,N11)</f>
        <v>47043109</v>
      </c>
      <c r="O20" s="23"/>
      <c r="P20" s="65">
        <f>SUM(P14:P19,P11)</f>
        <v>1910038179</v>
      </c>
      <c r="Q20" s="51"/>
      <c r="R20" s="65">
        <f>SUM(R14:R19,R11)</f>
        <v>-18928856</v>
      </c>
      <c r="S20" s="51"/>
      <c r="T20" s="65">
        <f>SUM(T14:T19,T11)</f>
        <v>-18928856</v>
      </c>
      <c r="U20" s="51"/>
      <c r="V20" s="65">
        <f>SUM(V14:V19,V11)</f>
        <v>5753260455</v>
      </c>
      <c r="W20" s="51"/>
      <c r="X20" s="65">
        <f>SUM(X14:X19,X11)</f>
        <v>-1886116</v>
      </c>
      <c r="Y20" s="51"/>
      <c r="Z20" s="65">
        <f>SUM(Z14:Z19,Z11)</f>
        <v>5751374339</v>
      </c>
      <c r="AA20" s="63"/>
    </row>
    <row r="21" spans="1:27" ht="21.75" customHeight="1" thickTop="1">
      <c r="A21" s="48"/>
      <c r="C21" s="23"/>
      <c r="D21" s="51"/>
      <c r="E21" s="23"/>
      <c r="F21" s="23"/>
      <c r="G21" s="23"/>
      <c r="H21" s="23"/>
      <c r="I21" s="23"/>
      <c r="J21" s="23"/>
      <c r="K21" s="23"/>
      <c r="L21" s="51"/>
      <c r="M21" s="51"/>
      <c r="N21" s="51"/>
      <c r="O21" s="23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63"/>
    </row>
    <row r="22" spans="1:27" ht="21.75" customHeight="1">
      <c r="A22" s="25" t="s">
        <v>196</v>
      </c>
      <c r="C22" s="64"/>
      <c r="D22" s="51">
        <f>SUM(D20)</f>
        <v>1185974790</v>
      </c>
      <c r="E22" s="64"/>
      <c r="F22" s="64">
        <f>SUM(F20)</f>
        <v>6055971062</v>
      </c>
      <c r="G22" s="64"/>
      <c r="H22" s="64">
        <f>SUM(H20)</f>
        <v>2228074</v>
      </c>
      <c r="I22" s="64"/>
      <c r="J22" s="51">
        <f>SUM(J20)</f>
        <v>-3462120907</v>
      </c>
      <c r="K22" s="64"/>
      <c r="L22" s="51">
        <f>SUM(L20)</f>
        <v>33055004</v>
      </c>
      <c r="M22" s="51"/>
      <c r="N22" s="51">
        <f>SUM(N20)</f>
        <v>47043109</v>
      </c>
      <c r="O22" s="64"/>
      <c r="P22" s="51">
        <f>SUM(P20)</f>
        <v>1910038179</v>
      </c>
      <c r="Q22" s="51">
        <f t="shared" ref="Q22:R22" si="2">SUM(Q20)</f>
        <v>0</v>
      </c>
      <c r="R22" s="51">
        <f t="shared" si="2"/>
        <v>-18928856</v>
      </c>
      <c r="S22" s="51"/>
      <c r="T22" s="51">
        <f>T20</f>
        <v>-18928856</v>
      </c>
      <c r="U22" s="51"/>
      <c r="V22" s="51">
        <f>SUM(D22:P22,T22)</f>
        <v>5753260455</v>
      </c>
      <c r="W22" s="51"/>
      <c r="X22" s="51">
        <f>SUM(X20)</f>
        <v>-1886116</v>
      </c>
      <c r="Y22" s="51"/>
      <c r="Z22" s="51">
        <f>SUM(V22:X22)</f>
        <v>5751374339</v>
      </c>
      <c r="AA22" s="63"/>
    </row>
    <row r="23" spans="1:27" ht="21.75" customHeight="1">
      <c r="A23" s="20" t="s">
        <v>128</v>
      </c>
      <c r="C23" s="64"/>
      <c r="D23" s="51">
        <v>0</v>
      </c>
      <c r="E23" s="64"/>
      <c r="F23" s="64">
        <v>0</v>
      </c>
      <c r="G23" s="64"/>
      <c r="H23" s="64">
        <v>0</v>
      </c>
      <c r="I23" s="64"/>
      <c r="J23" s="64">
        <v>0</v>
      </c>
      <c r="K23" s="64"/>
      <c r="L23" s="51">
        <v>0</v>
      </c>
      <c r="M23" s="51"/>
      <c r="N23" s="51">
        <v>0</v>
      </c>
      <c r="O23" s="64"/>
      <c r="P23" s="51">
        <f>SUM(PL!D76)</f>
        <v>-671522053</v>
      </c>
      <c r="Q23" s="51"/>
      <c r="R23" s="51">
        <v>0</v>
      </c>
      <c r="S23" s="51"/>
      <c r="T23" s="51">
        <f>R23</f>
        <v>0</v>
      </c>
      <c r="U23" s="51"/>
      <c r="V23" s="51">
        <f>SUM(D23:P23,T23)</f>
        <v>-671522053</v>
      </c>
      <c r="W23" s="51"/>
      <c r="X23" s="51">
        <f>SUM(PL!D78)</f>
        <v>378683</v>
      </c>
      <c r="Y23" s="51"/>
      <c r="Z23" s="51">
        <f>SUM(V23:X23)</f>
        <v>-671143370</v>
      </c>
      <c r="AA23" s="63"/>
    </row>
    <row r="24" spans="1:27" ht="21.75" customHeight="1">
      <c r="A24" s="20" t="s">
        <v>140</v>
      </c>
      <c r="C24" s="64"/>
      <c r="D24" s="71">
        <v>0</v>
      </c>
      <c r="E24" s="64"/>
      <c r="F24" s="72">
        <v>0</v>
      </c>
      <c r="G24" s="64"/>
      <c r="H24" s="72">
        <v>0</v>
      </c>
      <c r="I24" s="64"/>
      <c r="J24" s="72">
        <v>0</v>
      </c>
      <c r="K24" s="64"/>
      <c r="L24" s="71">
        <v>0</v>
      </c>
      <c r="M24" s="51"/>
      <c r="N24" s="71">
        <v>0</v>
      </c>
      <c r="O24" s="64"/>
      <c r="P24" s="71">
        <f>SUM(PL!D65)</f>
        <v>-2010479</v>
      </c>
      <c r="Q24" s="51"/>
      <c r="R24" s="71">
        <f>PL!D54</f>
        <v>8270283</v>
      </c>
      <c r="S24" s="51"/>
      <c r="T24" s="71">
        <f>SUM(R24:S24)</f>
        <v>8270283</v>
      </c>
      <c r="U24" s="51"/>
      <c r="V24" s="71">
        <f>SUM(D24:P24,T24)</f>
        <v>6259804</v>
      </c>
      <c r="W24" s="51"/>
      <c r="X24" s="71">
        <v>0</v>
      </c>
      <c r="Y24" s="51"/>
      <c r="Z24" s="71">
        <f t="shared" ref="Z24" si="3">SUM(V24:X24)</f>
        <v>6259804</v>
      </c>
      <c r="AA24" s="63"/>
    </row>
    <row r="25" spans="1:27" ht="21.75" customHeight="1">
      <c r="A25" s="66" t="s">
        <v>143</v>
      </c>
      <c r="C25" s="51"/>
      <c r="D25" s="64">
        <f>SUM(D23:D24)</f>
        <v>0</v>
      </c>
      <c r="E25" s="51"/>
      <c r="F25" s="64">
        <f>SUM(F23:F24)</f>
        <v>0</v>
      </c>
      <c r="G25" s="51"/>
      <c r="H25" s="64">
        <f>SUM(H23:H24)</f>
        <v>0</v>
      </c>
      <c r="I25" s="64"/>
      <c r="J25" s="64">
        <f>SUM(J23:J24)</f>
        <v>0</v>
      </c>
      <c r="K25" s="51"/>
      <c r="L25" s="64">
        <f>SUM(L23:L24)</f>
        <v>0</v>
      </c>
      <c r="M25" s="64"/>
      <c r="N25" s="64">
        <f>SUM(N23:N24)</f>
        <v>0</v>
      </c>
      <c r="O25" s="51"/>
      <c r="P25" s="64">
        <f>SUM(P23:P24)</f>
        <v>-673532532</v>
      </c>
      <c r="Q25" s="64"/>
      <c r="R25" s="64">
        <f>SUM(R23:R24)</f>
        <v>8270283</v>
      </c>
      <c r="S25" s="64"/>
      <c r="T25" s="64">
        <f>SUM(T23:T24)</f>
        <v>8270283</v>
      </c>
      <c r="U25" s="64"/>
      <c r="V25" s="64">
        <f>SUM(V23:V24)</f>
        <v>-665262249</v>
      </c>
      <c r="W25" s="64"/>
      <c r="X25" s="64">
        <f>SUM(X23:X24)</f>
        <v>378683</v>
      </c>
      <c r="Y25" s="51"/>
      <c r="Z25" s="64">
        <f>SUM(Z23:Z24)</f>
        <v>-664883566</v>
      </c>
      <c r="AA25" s="63"/>
    </row>
    <row r="26" spans="1:27" ht="21.75" customHeight="1">
      <c r="A26" s="20" t="s">
        <v>197</v>
      </c>
      <c r="B26" s="74"/>
      <c r="C26" s="51"/>
      <c r="D26" s="51">
        <v>0</v>
      </c>
      <c r="E26" s="64"/>
      <c r="F26" s="64">
        <v>0</v>
      </c>
      <c r="G26" s="64"/>
      <c r="H26" s="51">
        <v>0</v>
      </c>
      <c r="I26" s="51"/>
      <c r="J26" s="51">
        <v>0</v>
      </c>
      <c r="L26" s="51">
        <v>0</v>
      </c>
      <c r="N26" s="51">
        <v>0</v>
      </c>
      <c r="P26" s="51">
        <v>5281883</v>
      </c>
      <c r="R26" s="51">
        <v>0</v>
      </c>
      <c r="S26" s="51"/>
      <c r="T26" s="51">
        <v>0</v>
      </c>
      <c r="V26" s="51">
        <f>SUM(D26:P26,T26)</f>
        <v>5281883</v>
      </c>
      <c r="X26" s="55">
        <v>8572064</v>
      </c>
      <c r="Z26" s="51">
        <f>SUM(V26:X26)</f>
        <v>13853947</v>
      </c>
      <c r="AA26" s="63"/>
    </row>
    <row r="27" spans="1:27" ht="22.5" customHeight="1">
      <c r="A27" s="20" t="s">
        <v>198</v>
      </c>
      <c r="B27" s="74"/>
      <c r="C27" s="64"/>
      <c r="D27" s="51">
        <v>0</v>
      </c>
      <c r="E27" s="64"/>
      <c r="F27" s="64">
        <v>0</v>
      </c>
      <c r="G27" s="64"/>
      <c r="H27" s="51">
        <v>0</v>
      </c>
      <c r="I27" s="51"/>
      <c r="J27" s="51">
        <v>0</v>
      </c>
      <c r="K27" s="51"/>
      <c r="L27" s="51">
        <v>0</v>
      </c>
      <c r="M27" s="51"/>
      <c r="N27" s="51">
        <v>0</v>
      </c>
      <c r="O27" s="51"/>
      <c r="P27" s="51">
        <v>0</v>
      </c>
      <c r="Q27" s="51"/>
      <c r="R27" s="51">
        <v>0</v>
      </c>
      <c r="S27" s="51"/>
      <c r="T27" s="51">
        <v>0</v>
      </c>
      <c r="U27" s="51"/>
      <c r="V27" s="51">
        <f>SUM(D27:P27,T27)</f>
        <v>0</v>
      </c>
      <c r="W27" s="51"/>
      <c r="X27" s="51">
        <v>-495916</v>
      </c>
      <c r="Y27" s="51"/>
      <c r="Z27" s="51">
        <f>SUM(V27:X27)</f>
        <v>-495916</v>
      </c>
      <c r="AA27" s="63"/>
    </row>
    <row r="28" spans="1:27" ht="21.75" customHeight="1">
      <c r="A28" s="66" t="s">
        <v>199</v>
      </c>
      <c r="B28" s="74"/>
      <c r="C28" s="64"/>
      <c r="AA28" s="63"/>
    </row>
    <row r="29" spans="1:27" ht="21.75" customHeight="1">
      <c r="A29" s="66" t="s">
        <v>194</v>
      </c>
      <c r="B29" s="74">
        <v>29</v>
      </c>
      <c r="C29" s="64"/>
      <c r="D29" s="51">
        <v>0</v>
      </c>
      <c r="E29" s="64"/>
      <c r="F29" s="64">
        <v>0</v>
      </c>
      <c r="G29" s="64"/>
      <c r="H29" s="51">
        <v>0</v>
      </c>
      <c r="I29" s="51"/>
      <c r="J29" s="51">
        <v>0</v>
      </c>
      <c r="K29" s="64"/>
      <c r="L29" s="51">
        <v>0</v>
      </c>
      <c r="M29" s="51"/>
      <c r="N29" s="51">
        <v>752891</v>
      </c>
      <c r="O29" s="64"/>
      <c r="P29" s="51">
        <f>-SUM(L29:N29)</f>
        <v>-752891</v>
      </c>
      <c r="Q29" s="51"/>
      <c r="R29" s="51">
        <v>0</v>
      </c>
      <c r="S29" s="51"/>
      <c r="T29" s="51">
        <v>0</v>
      </c>
      <c r="U29" s="51"/>
      <c r="V29" s="51">
        <f>SUM(D29:P29,T29)</f>
        <v>0</v>
      </c>
      <c r="W29" s="51"/>
      <c r="X29" s="51">
        <v>0</v>
      </c>
      <c r="Y29" s="51"/>
      <c r="Z29" s="51">
        <f>SUM(V29:X29)</f>
        <v>0</v>
      </c>
      <c r="AA29" s="63"/>
    </row>
    <row r="30" spans="1:27" ht="21.75" customHeight="1" thickBot="1">
      <c r="A30" s="25" t="s">
        <v>200</v>
      </c>
      <c r="C30" s="23"/>
      <c r="D30" s="65">
        <f>SUM(D25:D29,D22)</f>
        <v>1185974790</v>
      </c>
      <c r="E30" s="23"/>
      <c r="F30" s="65">
        <f>SUM(F25:F29,F22)</f>
        <v>6055971062</v>
      </c>
      <c r="G30" s="23"/>
      <c r="H30" s="65">
        <f>SUM(H25:H29,H22)</f>
        <v>2228074</v>
      </c>
      <c r="I30" s="51"/>
      <c r="J30" s="65">
        <f>SUM(J22,J25:J29)</f>
        <v>-3462120907</v>
      </c>
      <c r="K30" s="23"/>
      <c r="L30" s="65">
        <f>SUM(L22,L25:L29)</f>
        <v>33055004</v>
      </c>
      <c r="M30" s="51"/>
      <c r="N30" s="65">
        <f>SUM(N25:N29,N22)</f>
        <v>47796000</v>
      </c>
      <c r="O30" s="23"/>
      <c r="P30" s="65">
        <f>SUM(P25:P29,P22)</f>
        <v>1241034639</v>
      </c>
      <c r="Q30" s="51"/>
      <c r="R30" s="65">
        <f>SUM(R25:R29,R22)</f>
        <v>-10658573</v>
      </c>
      <c r="S30" s="51"/>
      <c r="T30" s="65">
        <f>SUM(T25:T29,T22)</f>
        <v>-10658573</v>
      </c>
      <c r="U30" s="51"/>
      <c r="V30" s="65">
        <f>SUM(V25:V29,V22)</f>
        <v>5093280089</v>
      </c>
      <c r="W30" s="51"/>
      <c r="X30" s="65">
        <f>SUM(X25:X29,X22)</f>
        <v>6568715</v>
      </c>
      <c r="Y30" s="51"/>
      <c r="Z30" s="65">
        <f>SUM(Z25:Z29,Z22)</f>
        <v>5099848804</v>
      </c>
      <c r="AA30" s="63"/>
    </row>
    <row r="31" spans="1:27" ht="21.75" customHeight="1" thickTop="1">
      <c r="C31" s="51"/>
      <c r="D31" s="51">
        <f>D22-BS!F86</f>
        <v>0</v>
      </c>
      <c r="E31" s="51"/>
      <c r="F31" s="51">
        <v>0</v>
      </c>
      <c r="G31" s="51"/>
      <c r="H31" s="51">
        <v>0</v>
      </c>
      <c r="I31" s="51"/>
      <c r="J31" s="51"/>
      <c r="K31" s="51"/>
      <c r="L31" s="51">
        <f>L22-BS!F93</f>
        <v>0</v>
      </c>
      <c r="M31" s="51"/>
      <c r="N31" s="51">
        <f>N20-BS!F94</f>
        <v>0</v>
      </c>
      <c r="O31" s="51"/>
      <c r="P31" s="51">
        <f>P22-BS!F95</f>
        <v>0</v>
      </c>
      <c r="Q31" s="51"/>
      <c r="R31" s="51">
        <f>R22-PL!F66</f>
        <v>0</v>
      </c>
      <c r="S31" s="51"/>
      <c r="T31" s="51">
        <f>T22-BS!F96</f>
        <v>0</v>
      </c>
      <c r="U31" s="51"/>
      <c r="V31" s="51">
        <f>V20-BS!F97</f>
        <v>0</v>
      </c>
      <c r="W31" s="51"/>
      <c r="X31" s="51">
        <f>X20-BS!F98</f>
        <v>0</v>
      </c>
      <c r="Y31" s="51"/>
      <c r="Z31" s="51">
        <f>Z22-BS!F99</f>
        <v>0</v>
      </c>
      <c r="AA31" s="63"/>
    </row>
    <row r="32" spans="1:27" ht="21.75" customHeight="1">
      <c r="C32" s="51"/>
      <c r="D32" s="51">
        <f>D30-BS!D86</f>
        <v>0</v>
      </c>
      <c r="E32" s="51"/>
      <c r="F32" s="51">
        <f>F30-BS!D87</f>
        <v>0</v>
      </c>
      <c r="G32" s="51"/>
      <c r="H32" s="51">
        <f>H30-BS!D88</f>
        <v>0</v>
      </c>
      <c r="I32" s="51"/>
      <c r="J32" s="51">
        <f>J30-BS!D90</f>
        <v>0</v>
      </c>
      <c r="K32" s="51"/>
      <c r="L32" s="51">
        <f>L30-BS!D93</f>
        <v>0</v>
      </c>
      <c r="M32" s="51"/>
      <c r="N32" s="51">
        <f>N30-BS!D94</f>
        <v>0</v>
      </c>
      <c r="O32" s="51"/>
      <c r="P32" s="51">
        <f>P30-BS!D95</f>
        <v>0</v>
      </c>
      <c r="Q32" s="51"/>
      <c r="R32" s="51">
        <f>R30-BS!D96</f>
        <v>0</v>
      </c>
      <c r="S32" s="51"/>
      <c r="T32" s="51">
        <f>T30-BS!D96</f>
        <v>0</v>
      </c>
      <c r="U32" s="51"/>
      <c r="V32" s="51">
        <f>V30-BS!D97</f>
        <v>0</v>
      </c>
      <c r="W32" s="51"/>
      <c r="X32" s="51">
        <f>X30-BS!D98</f>
        <v>0</v>
      </c>
      <c r="Y32" s="51"/>
      <c r="Z32" s="51">
        <f>Z30-BS!D99</f>
        <v>0</v>
      </c>
    </row>
    <row r="33" spans="1:26" ht="21.75" customHeight="1">
      <c r="A33" s="55" t="s">
        <v>42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</row>
  </sheetData>
  <mergeCells count="2">
    <mergeCell ref="L9:N9"/>
    <mergeCell ref="C6:V6"/>
  </mergeCells>
  <phoneticPr fontId="8" type="noConversion"/>
  <pageMargins left="0.65" right="0.19685039370078741" top="0.78740157480314965" bottom="0.39370078740157483" header="0.19685039370078741" footer="0.19685039370078741"/>
  <pageSetup paperSize="9" scale="5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5"/>
  <sheetViews>
    <sheetView showGridLines="0" view="pageBreakPreview" zoomScale="70" zoomScaleNormal="80" zoomScaleSheetLayoutView="70" workbookViewId="0">
      <selection activeCell="A21" sqref="A21"/>
    </sheetView>
  </sheetViews>
  <sheetFormatPr defaultColWidth="10.7109375" defaultRowHeight="21.75" customHeight="1"/>
  <cols>
    <col min="1" max="1" width="57" style="55" customWidth="1"/>
    <col min="2" max="2" width="8.42578125" style="55" customWidth="1"/>
    <col min="3" max="3" width="1.7109375" style="55" customWidth="1"/>
    <col min="4" max="4" width="16" style="55" customWidth="1"/>
    <col min="5" max="5" width="1.140625" style="55" customWidth="1"/>
    <col min="6" max="6" width="16" style="55" customWidth="1"/>
    <col min="7" max="7" width="1.140625" style="55" customWidth="1"/>
    <col min="8" max="8" width="19.28515625" style="55" customWidth="1"/>
    <col min="9" max="9" width="1.140625" style="55" customWidth="1"/>
    <col min="10" max="10" width="16" style="55" customWidth="1"/>
    <col min="11" max="11" width="1.140625" style="55" customWidth="1"/>
    <col min="12" max="12" width="16" style="55" customWidth="1"/>
    <col min="13" max="13" width="1.140625" style="55" customWidth="1"/>
    <col min="14" max="14" width="17.5703125" style="55" customWidth="1"/>
    <col min="15" max="15" width="1.28515625" style="55" customWidth="1"/>
    <col min="16" max="16384" width="10.7109375" style="55"/>
  </cols>
  <sheetData>
    <row r="1" spans="1:15" s="48" customFormat="1" ht="21.75" customHeight="1">
      <c r="A1" s="9" t="s">
        <v>0</v>
      </c>
    </row>
    <row r="2" spans="1:15" s="48" customFormat="1" ht="21.75" customHeight="1">
      <c r="A2" s="49" t="s">
        <v>201</v>
      </c>
      <c r="D2" s="50"/>
      <c r="J2" s="50"/>
      <c r="K2" s="50"/>
      <c r="L2" s="50"/>
      <c r="M2" s="50"/>
      <c r="N2" s="50"/>
    </row>
    <row r="3" spans="1:15" s="48" customFormat="1" ht="21.75" customHeight="1">
      <c r="A3" s="18" t="s">
        <v>89</v>
      </c>
      <c r="D3" s="51"/>
      <c r="J3" s="51"/>
      <c r="K3" s="50"/>
      <c r="L3" s="51"/>
      <c r="M3" s="50"/>
      <c r="N3" s="50"/>
    </row>
    <row r="4" spans="1:15" ht="21.75" customHeight="1">
      <c r="A4" s="52"/>
      <c r="B4" s="53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54" t="s">
        <v>3</v>
      </c>
      <c r="O4" s="53"/>
    </row>
    <row r="5" spans="1:15" ht="21.75" customHeight="1">
      <c r="A5" s="52"/>
      <c r="B5" s="56"/>
      <c r="C5" s="58"/>
      <c r="D5" s="57" t="s">
        <v>5</v>
      </c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5" ht="21.75" customHeight="1">
      <c r="A6" s="52"/>
      <c r="C6" s="20"/>
      <c r="D6" s="59" t="s">
        <v>161</v>
      </c>
      <c r="E6" s="20"/>
      <c r="F6" s="67"/>
      <c r="G6" s="67"/>
      <c r="H6" s="68" t="s">
        <v>162</v>
      </c>
      <c r="I6" s="20"/>
      <c r="J6" s="58" t="s">
        <v>76</v>
      </c>
      <c r="K6" s="58"/>
      <c r="L6" s="58"/>
      <c r="M6" s="59"/>
      <c r="N6" s="59" t="s">
        <v>169</v>
      </c>
    </row>
    <row r="7" spans="1:15" ht="21.75" customHeight="1">
      <c r="C7" s="59"/>
      <c r="D7" s="59" t="s">
        <v>170</v>
      </c>
      <c r="E7" s="59"/>
      <c r="F7" s="68"/>
      <c r="G7" s="68"/>
      <c r="H7" s="68" t="s">
        <v>171</v>
      </c>
      <c r="I7" s="59"/>
      <c r="J7" s="60" t="s">
        <v>202</v>
      </c>
      <c r="K7" s="60"/>
      <c r="L7" s="59"/>
      <c r="M7" s="59"/>
      <c r="N7" s="59" t="s">
        <v>175</v>
      </c>
      <c r="O7" s="61"/>
    </row>
    <row r="8" spans="1:15" ht="21.75" customHeight="1">
      <c r="A8" s="48"/>
      <c r="B8" s="62" t="s">
        <v>6</v>
      </c>
      <c r="C8" s="59"/>
      <c r="D8" s="62" t="s">
        <v>178</v>
      </c>
      <c r="E8" s="59"/>
      <c r="F8" s="62" t="s">
        <v>72</v>
      </c>
      <c r="G8" s="59"/>
      <c r="H8" s="62" t="s">
        <v>203</v>
      </c>
      <c r="I8" s="59"/>
      <c r="J8" s="62" t="s">
        <v>204</v>
      </c>
      <c r="K8" s="59"/>
      <c r="L8" s="62" t="s">
        <v>183</v>
      </c>
      <c r="M8" s="59"/>
      <c r="N8" s="62" t="s">
        <v>185</v>
      </c>
      <c r="O8" s="63"/>
    </row>
    <row r="9" spans="1:15" ht="21.75" customHeight="1">
      <c r="A9" s="25" t="s">
        <v>188</v>
      </c>
      <c r="C9" s="51"/>
      <c r="D9" s="51">
        <v>1185974790</v>
      </c>
      <c r="E9" s="64"/>
      <c r="F9" s="64">
        <v>6055971062</v>
      </c>
      <c r="G9" s="64"/>
      <c r="H9" s="64">
        <v>2228074</v>
      </c>
      <c r="I9" s="64"/>
      <c r="J9" s="51">
        <v>22555004</v>
      </c>
      <c r="K9" s="64"/>
      <c r="L9" s="51">
        <v>216506393</v>
      </c>
      <c r="M9" s="51"/>
      <c r="N9" s="51">
        <f>SUM(D9:L9)</f>
        <v>7483235323</v>
      </c>
      <c r="O9" s="63"/>
    </row>
    <row r="10" spans="1:15" ht="21.75" customHeight="1">
      <c r="A10" s="20" t="s">
        <v>205</v>
      </c>
      <c r="C10" s="64"/>
      <c r="D10" s="51">
        <v>0</v>
      </c>
      <c r="E10" s="64"/>
      <c r="F10" s="64">
        <v>0</v>
      </c>
      <c r="G10" s="64"/>
      <c r="H10" s="64">
        <v>0</v>
      </c>
      <c r="I10" s="64"/>
      <c r="J10" s="51">
        <v>0</v>
      </c>
      <c r="K10" s="64"/>
      <c r="L10" s="51">
        <f>PL!J74</f>
        <v>204982861</v>
      </c>
      <c r="M10" s="51"/>
      <c r="N10" s="51">
        <f>SUM(D10:L10)</f>
        <v>204982861</v>
      </c>
      <c r="O10" s="63"/>
    </row>
    <row r="11" spans="1:15" ht="21.75" customHeight="1">
      <c r="A11" s="20" t="s">
        <v>140</v>
      </c>
      <c r="C11" s="64"/>
      <c r="D11" s="71">
        <v>0</v>
      </c>
      <c r="E11" s="64"/>
      <c r="F11" s="72">
        <v>0</v>
      </c>
      <c r="G11" s="64"/>
      <c r="H11" s="72">
        <v>0</v>
      </c>
      <c r="I11" s="64"/>
      <c r="J11" s="71">
        <v>0</v>
      </c>
      <c r="K11" s="64"/>
      <c r="L11" s="71">
        <f>PL!J66</f>
        <v>0</v>
      </c>
      <c r="M11" s="51"/>
      <c r="N11" s="71">
        <f t="shared" ref="N11:N22" si="0">SUM(D11:L11)</f>
        <v>0</v>
      </c>
      <c r="O11" s="63"/>
    </row>
    <row r="12" spans="1:15" ht="21.75" customHeight="1">
      <c r="A12" s="66" t="s">
        <v>143</v>
      </c>
      <c r="C12" s="51"/>
      <c r="D12" s="64">
        <f>SUM(D10:D11)</f>
        <v>0</v>
      </c>
      <c r="E12" s="51"/>
      <c r="F12" s="64">
        <f>SUM(F10:F11)</f>
        <v>0</v>
      </c>
      <c r="G12" s="51"/>
      <c r="H12" s="64">
        <f>SUM(H10:H11)</f>
        <v>0</v>
      </c>
      <c r="I12" s="51"/>
      <c r="J12" s="64">
        <f>SUM(J10:J11)</f>
        <v>0</v>
      </c>
      <c r="K12" s="51"/>
      <c r="L12" s="64">
        <f>SUM(L10:L11)</f>
        <v>204982861</v>
      </c>
      <c r="M12" s="51"/>
      <c r="N12" s="64">
        <f t="shared" si="0"/>
        <v>204982861</v>
      </c>
      <c r="O12" s="63"/>
    </row>
    <row r="13" spans="1:15" ht="21.75" customHeight="1">
      <c r="A13" s="20" t="s">
        <v>192</v>
      </c>
      <c r="B13" s="74">
        <v>37</v>
      </c>
      <c r="C13" s="82"/>
      <c r="D13" s="82">
        <v>0</v>
      </c>
      <c r="E13" s="83"/>
      <c r="F13" s="83">
        <v>0</v>
      </c>
      <c r="G13" s="83"/>
      <c r="H13" s="83">
        <v>0</v>
      </c>
      <c r="I13" s="83"/>
      <c r="J13" s="82">
        <v>0</v>
      </c>
      <c r="K13" s="83"/>
      <c r="L13" s="82">
        <v>-118596741</v>
      </c>
      <c r="M13" s="82"/>
      <c r="N13" s="82">
        <f t="shared" si="0"/>
        <v>-118596741</v>
      </c>
      <c r="O13" s="63"/>
    </row>
    <row r="14" spans="1:15" ht="21.75" customHeight="1">
      <c r="A14" s="20" t="s">
        <v>193</v>
      </c>
      <c r="B14" s="74"/>
      <c r="C14" s="82"/>
      <c r="D14" s="82"/>
      <c r="E14" s="83"/>
      <c r="F14" s="83"/>
      <c r="G14" s="83"/>
      <c r="H14" s="83"/>
      <c r="I14" s="83"/>
      <c r="J14" s="82"/>
      <c r="K14" s="83"/>
      <c r="L14" s="82"/>
      <c r="M14" s="82"/>
      <c r="N14" s="82"/>
      <c r="O14" s="63"/>
    </row>
    <row r="15" spans="1:15" ht="21.75" customHeight="1">
      <c r="A15" s="20" t="s">
        <v>194</v>
      </c>
      <c r="B15" s="74">
        <v>29</v>
      </c>
      <c r="C15" s="82"/>
      <c r="D15" s="82">
        <v>0</v>
      </c>
      <c r="E15" s="83"/>
      <c r="F15" s="83">
        <v>0</v>
      </c>
      <c r="G15" s="83"/>
      <c r="H15" s="83">
        <v>0</v>
      </c>
      <c r="I15" s="83"/>
      <c r="J15" s="82">
        <v>10500000</v>
      </c>
      <c r="K15" s="83"/>
      <c r="L15" s="82">
        <v>-10500000</v>
      </c>
      <c r="M15" s="82"/>
      <c r="N15" s="82">
        <f t="shared" si="0"/>
        <v>0</v>
      </c>
      <c r="O15" s="63"/>
    </row>
    <row r="16" spans="1:15" ht="21.75" customHeight="1" thickBot="1">
      <c r="A16" s="25" t="s">
        <v>195</v>
      </c>
      <c r="C16" s="51"/>
      <c r="D16" s="65">
        <f>SUM(D12:D15,D9)</f>
        <v>1185974790</v>
      </c>
      <c r="E16" s="23"/>
      <c r="F16" s="65">
        <f>SUM(F12:F15,F9)</f>
        <v>6055971062</v>
      </c>
      <c r="G16" s="23"/>
      <c r="H16" s="65">
        <f>SUM(H12:H15,H9)</f>
        <v>2228074</v>
      </c>
      <c r="I16" s="23"/>
      <c r="J16" s="65">
        <f>SUM(J9,J12:J15)</f>
        <v>33055004</v>
      </c>
      <c r="K16" s="23"/>
      <c r="L16" s="65">
        <f>SUM(L9,L12:L15)</f>
        <v>292392513</v>
      </c>
      <c r="M16" s="51"/>
      <c r="N16" s="65">
        <f t="shared" si="0"/>
        <v>7569621443</v>
      </c>
      <c r="O16" s="63"/>
    </row>
    <row r="17" spans="1:15" ht="21.75" customHeight="1" thickTop="1">
      <c r="A17" s="25"/>
      <c r="C17" s="51"/>
      <c r="D17" s="51"/>
      <c r="E17" s="23"/>
      <c r="F17" s="51"/>
      <c r="G17" s="23"/>
      <c r="H17" s="51"/>
      <c r="I17" s="23"/>
      <c r="J17" s="51"/>
      <c r="K17" s="23"/>
      <c r="L17" s="51"/>
      <c r="M17" s="51"/>
      <c r="N17" s="51">
        <f t="shared" si="0"/>
        <v>0</v>
      </c>
      <c r="O17" s="63"/>
    </row>
    <row r="18" spans="1:15" ht="21.75" customHeight="1">
      <c r="A18" s="25" t="s">
        <v>196</v>
      </c>
      <c r="C18" s="51"/>
      <c r="D18" s="51">
        <f>D16</f>
        <v>1185974790</v>
      </c>
      <c r="E18" s="64"/>
      <c r="F18" s="51">
        <f>F16</f>
        <v>6055971062</v>
      </c>
      <c r="G18" s="64"/>
      <c r="H18" s="51">
        <f>H16</f>
        <v>2228074</v>
      </c>
      <c r="I18" s="64"/>
      <c r="J18" s="51">
        <f>J16</f>
        <v>33055004</v>
      </c>
      <c r="K18" s="64"/>
      <c r="L18" s="51">
        <f>L16</f>
        <v>292392513</v>
      </c>
      <c r="M18" s="51"/>
      <c r="N18" s="51">
        <f t="shared" si="0"/>
        <v>7569621443</v>
      </c>
      <c r="O18" s="63"/>
    </row>
    <row r="19" spans="1:15" ht="21.75" customHeight="1">
      <c r="A19" s="20" t="s">
        <v>189</v>
      </c>
      <c r="C19" s="64"/>
      <c r="D19" s="51">
        <v>0</v>
      </c>
      <c r="E19" s="64"/>
      <c r="F19" s="64">
        <v>0</v>
      </c>
      <c r="G19" s="64"/>
      <c r="H19" s="64">
        <v>0</v>
      </c>
      <c r="I19" s="64"/>
      <c r="J19" s="51">
        <v>0</v>
      </c>
      <c r="K19" s="64"/>
      <c r="L19" s="51">
        <f>PL!H38</f>
        <v>-722546962</v>
      </c>
      <c r="M19" s="51"/>
      <c r="N19" s="51">
        <f t="shared" si="0"/>
        <v>-722546962</v>
      </c>
      <c r="O19" s="63"/>
    </row>
    <row r="20" spans="1:15" ht="21.75" customHeight="1">
      <c r="A20" s="20" t="s">
        <v>140</v>
      </c>
      <c r="C20" s="64"/>
      <c r="D20" s="71">
        <v>0</v>
      </c>
      <c r="E20" s="64"/>
      <c r="F20" s="72">
        <v>0</v>
      </c>
      <c r="G20" s="64"/>
      <c r="H20" s="72">
        <v>0</v>
      </c>
      <c r="I20" s="64"/>
      <c r="J20" s="71">
        <v>0</v>
      </c>
      <c r="K20" s="64"/>
      <c r="L20" s="71">
        <v>-1927673</v>
      </c>
      <c r="M20" s="51"/>
      <c r="N20" s="71">
        <f t="shared" si="0"/>
        <v>-1927673</v>
      </c>
      <c r="O20" s="63"/>
    </row>
    <row r="21" spans="1:15" ht="21.75" customHeight="1">
      <c r="A21" s="66" t="s">
        <v>143</v>
      </c>
      <c r="C21" s="51"/>
      <c r="D21" s="64">
        <f>SUM(D19:D20)</f>
        <v>0</v>
      </c>
      <c r="E21" s="51"/>
      <c r="F21" s="64">
        <f>SUM(F19:F20)</f>
        <v>0</v>
      </c>
      <c r="G21" s="51"/>
      <c r="H21" s="64">
        <f>SUM(H19:H20)</f>
        <v>0</v>
      </c>
      <c r="I21" s="51"/>
      <c r="J21" s="64">
        <f>SUM(J19:J20)</f>
        <v>0</v>
      </c>
      <c r="K21" s="51"/>
      <c r="L21" s="64">
        <f>SUM(L19:L20)</f>
        <v>-724474635</v>
      </c>
      <c r="M21" s="51"/>
      <c r="N21" s="64">
        <f t="shared" si="0"/>
        <v>-724474635</v>
      </c>
      <c r="O21" s="63"/>
    </row>
    <row r="22" spans="1:15" ht="21.75" customHeight="1" thickBot="1">
      <c r="A22" s="25" t="s">
        <v>200</v>
      </c>
      <c r="C22" s="51"/>
      <c r="D22" s="65">
        <f>SUM(D21:D21,D18)</f>
        <v>1185974790</v>
      </c>
      <c r="E22" s="23"/>
      <c r="F22" s="65">
        <f>SUM(F21:F21,F18)</f>
        <v>6055971062</v>
      </c>
      <c r="G22" s="23"/>
      <c r="H22" s="65">
        <f>SUM(H21:H21,H18)</f>
        <v>2228074</v>
      </c>
      <c r="I22" s="23"/>
      <c r="J22" s="65">
        <f>SUM(J18,J21:J21)</f>
        <v>33055004</v>
      </c>
      <c r="K22" s="23"/>
      <c r="L22" s="65">
        <f>SUM(L18,L21:L21)</f>
        <v>-432082122</v>
      </c>
      <c r="M22" s="51"/>
      <c r="N22" s="65">
        <f t="shared" si="0"/>
        <v>6845146808</v>
      </c>
      <c r="O22" s="63"/>
    </row>
    <row r="23" spans="1:15" ht="21.75" customHeight="1" thickTop="1">
      <c r="D23" s="51">
        <f>D18-BS!J86</f>
        <v>0</v>
      </c>
      <c r="E23" s="51"/>
      <c r="F23" s="51">
        <v>0</v>
      </c>
      <c r="G23" s="51"/>
      <c r="H23" s="51">
        <v>0</v>
      </c>
      <c r="I23" s="51"/>
      <c r="J23" s="51">
        <f>J18-BS!J93</f>
        <v>0</v>
      </c>
      <c r="K23" s="51"/>
      <c r="L23" s="51">
        <f>L18-BS!J95</f>
        <v>0</v>
      </c>
      <c r="M23" s="51"/>
      <c r="N23" s="51">
        <f>N18-BS!J97</f>
        <v>0</v>
      </c>
      <c r="O23" s="63"/>
    </row>
    <row r="24" spans="1:15" ht="21.75" customHeight="1">
      <c r="D24" s="51">
        <f>D22-BS!H86</f>
        <v>0</v>
      </c>
      <c r="E24" s="51"/>
      <c r="F24" s="51">
        <f>F22-BS!H87</f>
        <v>0</v>
      </c>
      <c r="G24" s="51"/>
      <c r="H24" s="51">
        <f>H22-BS!H88</f>
        <v>0</v>
      </c>
      <c r="I24" s="51"/>
      <c r="J24" s="51">
        <f>J22-BS!H93</f>
        <v>0</v>
      </c>
      <c r="K24" s="51"/>
      <c r="L24" s="51">
        <f>L22-BS!H95</f>
        <v>0</v>
      </c>
      <c r="M24" s="51"/>
      <c r="N24" s="51">
        <f>N22-BS!H97</f>
        <v>0</v>
      </c>
    </row>
    <row r="25" spans="1:15" ht="21.75" customHeight="1">
      <c r="A25" s="55" t="s">
        <v>42</v>
      </c>
    </row>
  </sheetData>
  <pageMargins left="0.98425196850393704" right="0.39370078740157483" top="0.78740157480314965" bottom="0.39370078740157483" header="0.19685039370078741" footer="0.19685039370078741"/>
  <pageSetup paperSize="9" scale="7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640D4-6F46-4913-ABDF-B5291F031959}">
  <dimension ref="A1:K127"/>
  <sheetViews>
    <sheetView showGridLines="0" view="pageBreakPreview" topLeftCell="A106" zoomScale="85" zoomScaleNormal="90" zoomScaleSheetLayoutView="85" workbookViewId="0">
      <selection activeCell="A116" sqref="A116"/>
    </sheetView>
  </sheetViews>
  <sheetFormatPr defaultColWidth="10.7109375" defaultRowHeight="21" customHeight="1"/>
  <cols>
    <col min="1" max="1" width="53.5703125" style="4" customWidth="1"/>
    <col min="2" max="2" width="8.7109375" style="4" customWidth="1"/>
    <col min="3" max="3" width="1.28515625" style="4" customWidth="1"/>
    <col min="4" max="4" width="16.7109375" style="3" customWidth="1"/>
    <col min="5" max="5" width="1.28515625" style="4" customWidth="1"/>
    <col min="6" max="6" width="16.7109375" style="4" customWidth="1"/>
    <col min="7" max="7" width="1.28515625" style="4" customWidth="1"/>
    <col min="8" max="8" width="16.7109375" style="4" customWidth="1"/>
    <col min="9" max="9" width="1.28515625" style="4" customWidth="1"/>
    <col min="10" max="10" width="16.7109375" style="4" customWidth="1"/>
    <col min="11" max="11" width="11.42578125" style="4" customWidth="1"/>
    <col min="12" max="12" width="13.42578125" style="4" customWidth="1"/>
    <col min="13" max="16384" width="10.7109375" style="4"/>
  </cols>
  <sheetData>
    <row r="1" spans="1:10" ht="21" customHeight="1">
      <c r="A1" s="9" t="s">
        <v>0</v>
      </c>
      <c r="B1" s="2"/>
      <c r="C1" s="2"/>
      <c r="E1" s="2"/>
      <c r="F1" s="2"/>
      <c r="G1" s="2"/>
      <c r="H1" s="2"/>
      <c r="I1" s="2"/>
      <c r="J1" s="2"/>
    </row>
    <row r="2" spans="1:10" ht="21" customHeight="1">
      <c r="A2" s="9" t="s">
        <v>206</v>
      </c>
      <c r="B2" s="2"/>
      <c r="C2" s="2"/>
      <c r="E2" s="2"/>
      <c r="F2" s="1"/>
      <c r="G2" s="2"/>
      <c r="H2" s="1"/>
      <c r="I2" s="2"/>
      <c r="J2" s="1"/>
    </row>
    <row r="3" spans="1:10" ht="21" customHeight="1">
      <c r="A3" s="18" t="s">
        <v>89</v>
      </c>
      <c r="B3" s="27"/>
      <c r="C3" s="28"/>
      <c r="D3" s="28"/>
      <c r="E3" s="28"/>
      <c r="F3" s="28"/>
      <c r="G3" s="28"/>
      <c r="H3" s="28"/>
      <c r="I3" s="28"/>
      <c r="J3" s="21" t="s">
        <v>3</v>
      </c>
    </row>
    <row r="4" spans="1:10" ht="21" customHeight="1">
      <c r="A4" s="5"/>
      <c r="B4" s="29"/>
      <c r="C4" s="30"/>
      <c r="D4" s="31"/>
      <c r="E4" s="31" t="s">
        <v>4</v>
      </c>
      <c r="F4" s="31"/>
      <c r="G4" s="30"/>
      <c r="H4" s="32"/>
      <c r="I4" s="31" t="s">
        <v>5</v>
      </c>
      <c r="J4" s="32"/>
    </row>
    <row r="5" spans="1:10" ht="21" customHeight="1">
      <c r="A5" s="5"/>
      <c r="B5" s="35"/>
      <c r="C5" s="10"/>
      <c r="D5" s="34" t="s">
        <v>7</v>
      </c>
      <c r="E5" s="10"/>
      <c r="F5" s="34" t="s">
        <v>90</v>
      </c>
      <c r="G5" s="10"/>
      <c r="H5" s="34" t="s">
        <v>7</v>
      </c>
      <c r="I5" s="10"/>
      <c r="J5" s="34" t="s">
        <v>90</v>
      </c>
    </row>
    <row r="6" spans="1:10" ht="21" customHeight="1">
      <c r="A6" s="18" t="s">
        <v>207</v>
      </c>
      <c r="B6" s="2"/>
      <c r="C6" s="6"/>
      <c r="D6" s="8"/>
      <c r="E6" s="7"/>
      <c r="F6" s="11"/>
      <c r="G6" s="6"/>
      <c r="H6" s="8"/>
      <c r="I6" s="7"/>
      <c r="J6" s="11"/>
    </row>
    <row r="7" spans="1:10" ht="21" customHeight="1">
      <c r="A7" s="19" t="s">
        <v>208</v>
      </c>
      <c r="C7" s="12"/>
      <c r="D7" s="13">
        <f>PL!D36</f>
        <v>-108032514</v>
      </c>
      <c r="E7" s="12"/>
      <c r="F7" s="13">
        <f>PL!F36</f>
        <v>21899995</v>
      </c>
      <c r="G7" s="12"/>
      <c r="H7" s="13">
        <f>PL!H36</f>
        <v>-722778502</v>
      </c>
      <c r="I7" s="12"/>
      <c r="J7" s="13">
        <f>PL!J36</f>
        <v>206714382</v>
      </c>
    </row>
    <row r="8" spans="1:10" ht="21" customHeight="1">
      <c r="A8" s="19" t="s">
        <v>209</v>
      </c>
      <c r="C8" s="12"/>
      <c r="D8" s="13">
        <v>-578163472</v>
      </c>
      <c r="E8" s="12"/>
      <c r="F8" s="13">
        <f>PL!F84</f>
        <v>-1020553100</v>
      </c>
      <c r="G8" s="12"/>
      <c r="H8" s="13">
        <v>0</v>
      </c>
      <c r="I8" s="12"/>
      <c r="J8" s="13">
        <v>0</v>
      </c>
    </row>
    <row r="9" spans="1:10" ht="21" customHeight="1">
      <c r="A9" s="19" t="s">
        <v>210</v>
      </c>
      <c r="C9" s="12"/>
      <c r="D9" s="13"/>
      <c r="E9" s="12"/>
      <c r="F9" s="13"/>
      <c r="G9" s="12"/>
      <c r="H9" s="13"/>
      <c r="I9" s="12"/>
      <c r="J9" s="13"/>
    </row>
    <row r="10" spans="1:10" ht="21" customHeight="1">
      <c r="A10" s="19" t="s">
        <v>211</v>
      </c>
      <c r="C10" s="12"/>
      <c r="D10" s="12"/>
      <c r="E10" s="12"/>
      <c r="F10" s="12"/>
      <c r="G10" s="12"/>
      <c r="H10" s="12"/>
      <c r="I10" s="12"/>
      <c r="J10" s="12"/>
    </row>
    <row r="11" spans="1:10" ht="21" customHeight="1">
      <c r="A11" s="19" t="s">
        <v>212</v>
      </c>
      <c r="C11" s="12"/>
      <c r="D11" s="12">
        <v>85668251</v>
      </c>
      <c r="E11" s="12"/>
      <c r="F11" s="12">
        <v>103601795</v>
      </c>
      <c r="G11" s="12"/>
      <c r="H11" s="12">
        <v>12364967</v>
      </c>
      <c r="I11" s="12"/>
      <c r="J11" s="12">
        <v>12381548</v>
      </c>
    </row>
    <row r="12" spans="1:10" ht="21" customHeight="1">
      <c r="A12" s="19" t="s">
        <v>213</v>
      </c>
      <c r="C12" s="12"/>
      <c r="D12" s="12">
        <v>3765716</v>
      </c>
      <c r="E12" s="12"/>
      <c r="F12" s="12">
        <v>4555630</v>
      </c>
      <c r="G12" s="12"/>
      <c r="H12" s="12">
        <v>3765716</v>
      </c>
      <c r="I12" s="12"/>
      <c r="J12" s="12">
        <v>4555630</v>
      </c>
    </row>
    <row r="13" spans="1:10" ht="21" customHeight="1">
      <c r="A13" s="19" t="s">
        <v>214</v>
      </c>
      <c r="C13" s="12"/>
      <c r="D13" s="12">
        <v>248530</v>
      </c>
      <c r="E13" s="12"/>
      <c r="F13" s="12">
        <v>3866047</v>
      </c>
      <c r="G13" s="12"/>
      <c r="H13" s="12">
        <v>0</v>
      </c>
      <c r="I13" s="12"/>
      <c r="J13" s="12">
        <v>0</v>
      </c>
    </row>
    <row r="14" spans="1:10" ht="21" customHeight="1">
      <c r="A14" s="19" t="s">
        <v>215</v>
      </c>
      <c r="C14" s="12"/>
      <c r="D14" s="12">
        <v>-35887</v>
      </c>
      <c r="E14" s="12"/>
      <c r="F14" s="12">
        <v>5988489</v>
      </c>
      <c r="G14" s="12"/>
      <c r="H14" s="12">
        <v>361821</v>
      </c>
      <c r="I14" s="12"/>
      <c r="J14" s="12">
        <v>58613104</v>
      </c>
    </row>
    <row r="15" spans="1:10" ht="21" customHeight="1">
      <c r="A15" s="19" t="s">
        <v>216</v>
      </c>
      <c r="C15" s="12"/>
      <c r="D15" s="12">
        <v>0</v>
      </c>
      <c r="E15" s="12"/>
      <c r="F15" s="12">
        <v>0</v>
      </c>
      <c r="G15" s="12"/>
      <c r="H15" s="12">
        <v>726006990</v>
      </c>
      <c r="I15" s="12"/>
      <c r="J15" s="12">
        <v>874420186</v>
      </c>
    </row>
    <row r="16" spans="1:10" ht="21" customHeight="1">
      <c r="A16" s="19" t="s">
        <v>217</v>
      </c>
      <c r="C16" s="12"/>
      <c r="D16" s="12">
        <f>697045599+149303</f>
        <v>697194902</v>
      </c>
      <c r="E16" s="12"/>
      <c r="F16" s="12">
        <v>772601119</v>
      </c>
      <c r="G16" s="12"/>
      <c r="H16" s="12">
        <v>0</v>
      </c>
      <c r="I16" s="12"/>
      <c r="J16" s="12">
        <v>0</v>
      </c>
    </row>
    <row r="17" spans="1:10" ht="21" customHeight="1">
      <c r="A17" s="19" t="s">
        <v>218</v>
      </c>
      <c r="C17" s="12"/>
      <c r="D17" s="12">
        <v>3012670</v>
      </c>
      <c r="E17" s="12"/>
      <c r="F17" s="12">
        <v>-1956977</v>
      </c>
      <c r="G17" s="12"/>
      <c r="H17" s="12">
        <v>991594</v>
      </c>
      <c r="I17" s="12"/>
      <c r="J17" s="12">
        <v>-723036</v>
      </c>
    </row>
    <row r="18" spans="1:10" ht="21" customHeight="1">
      <c r="A18" s="19" t="s">
        <v>219</v>
      </c>
      <c r="C18" s="12"/>
      <c r="D18" s="12">
        <v>11169315</v>
      </c>
      <c r="E18" s="12"/>
      <c r="F18" s="12">
        <v>0</v>
      </c>
      <c r="G18" s="12"/>
      <c r="H18" s="12">
        <v>0</v>
      </c>
      <c r="I18" s="12"/>
      <c r="J18" s="12">
        <v>0</v>
      </c>
    </row>
    <row r="19" spans="1:10" ht="21" customHeight="1">
      <c r="A19" s="19" t="s">
        <v>220</v>
      </c>
      <c r="C19" s="12"/>
      <c r="D19" s="12">
        <v>5194841</v>
      </c>
      <c r="E19" s="12"/>
      <c r="F19" s="12">
        <v>4396779</v>
      </c>
      <c r="G19" s="12"/>
      <c r="H19" s="12">
        <v>2182880</v>
      </c>
      <c r="I19" s="12"/>
      <c r="J19" s="12">
        <v>2053332</v>
      </c>
    </row>
    <row r="20" spans="1:10" ht="21" customHeight="1">
      <c r="A20" s="19" t="s">
        <v>221</v>
      </c>
      <c r="C20" s="12"/>
      <c r="D20" s="12">
        <v>-21327160</v>
      </c>
      <c r="E20" s="12"/>
      <c r="F20" s="12">
        <v>-5027356</v>
      </c>
      <c r="G20" s="12"/>
      <c r="H20" s="12">
        <v>-17324881</v>
      </c>
      <c r="I20" s="12"/>
      <c r="J20" s="12">
        <v>-36129</v>
      </c>
    </row>
    <row r="21" spans="1:10" ht="21" customHeight="1">
      <c r="A21" s="19" t="s">
        <v>222</v>
      </c>
      <c r="C21" s="12"/>
      <c r="D21" s="12">
        <v>2869065</v>
      </c>
      <c r="E21" s="12"/>
      <c r="F21" s="12">
        <v>247674491</v>
      </c>
      <c r="G21" s="12"/>
      <c r="H21" s="12">
        <v>0</v>
      </c>
      <c r="I21" s="12"/>
      <c r="J21" s="12">
        <v>0</v>
      </c>
    </row>
    <row r="22" spans="1:10" ht="21" customHeight="1">
      <c r="A22" s="19" t="s">
        <v>223</v>
      </c>
      <c r="C22" s="12"/>
      <c r="D22" s="12">
        <v>-3508139</v>
      </c>
      <c r="E22" s="12"/>
      <c r="F22" s="12">
        <v>0</v>
      </c>
      <c r="G22" s="12"/>
      <c r="H22" s="12">
        <v>-10825849</v>
      </c>
      <c r="I22" s="12"/>
      <c r="J22" s="12">
        <v>0</v>
      </c>
    </row>
    <row r="23" spans="1:10" ht="21" customHeight="1">
      <c r="A23" s="19" t="s">
        <v>224</v>
      </c>
      <c r="C23" s="12"/>
      <c r="D23" s="12">
        <v>3452659</v>
      </c>
      <c r="E23" s="12"/>
      <c r="F23" s="12">
        <v>1101842</v>
      </c>
      <c r="G23" s="12"/>
      <c r="H23" s="12">
        <v>0</v>
      </c>
      <c r="I23" s="12"/>
      <c r="J23" s="12">
        <v>0</v>
      </c>
    </row>
    <row r="24" spans="1:10" ht="21" customHeight="1">
      <c r="A24" s="19" t="s">
        <v>225</v>
      </c>
      <c r="C24" s="12"/>
      <c r="D24" s="12">
        <v>0</v>
      </c>
      <c r="E24" s="12"/>
      <c r="F24" s="12">
        <v>-3142</v>
      </c>
      <c r="G24" s="12"/>
      <c r="H24" s="12">
        <v>0</v>
      </c>
      <c r="I24" s="12"/>
      <c r="J24" s="12">
        <v>-3142</v>
      </c>
    </row>
    <row r="25" spans="1:10" ht="21" customHeight="1">
      <c r="A25" s="19" t="s">
        <v>99</v>
      </c>
      <c r="C25" s="12"/>
      <c r="D25" s="12">
        <v>0</v>
      </c>
      <c r="E25" s="12"/>
      <c r="F25" s="12">
        <v>0</v>
      </c>
      <c r="G25" s="12"/>
      <c r="H25" s="12">
        <v>-14249950</v>
      </c>
      <c r="I25" s="12"/>
      <c r="J25" s="12">
        <v>-1156588747</v>
      </c>
    </row>
    <row r="26" spans="1:10" ht="21" customHeight="1">
      <c r="A26" s="19" t="s">
        <v>226</v>
      </c>
      <c r="C26" s="12"/>
      <c r="D26" s="12">
        <v>-578763</v>
      </c>
      <c r="E26" s="12"/>
      <c r="F26" s="12">
        <v>-1984684</v>
      </c>
      <c r="G26" s="12"/>
      <c r="H26" s="12">
        <v>-865798</v>
      </c>
      <c r="I26" s="12"/>
      <c r="J26" s="12">
        <v>-21104238</v>
      </c>
    </row>
    <row r="27" spans="1:10" ht="21" customHeight="1">
      <c r="A27" s="19" t="s">
        <v>227</v>
      </c>
      <c r="C27" s="12"/>
      <c r="D27" s="22">
        <v>69162876</v>
      </c>
      <c r="E27" s="12"/>
      <c r="F27" s="22">
        <v>99679534</v>
      </c>
      <c r="G27" s="12"/>
      <c r="H27" s="22">
        <v>50231167</v>
      </c>
      <c r="I27" s="12"/>
      <c r="J27" s="22">
        <v>65583185</v>
      </c>
    </row>
    <row r="28" spans="1:10" ht="20.25" customHeight="1">
      <c r="A28" s="19" t="s">
        <v>228</v>
      </c>
      <c r="C28" s="12"/>
      <c r="D28" s="14"/>
      <c r="E28" s="12"/>
      <c r="F28" s="14"/>
      <c r="G28" s="12"/>
      <c r="H28" s="14"/>
      <c r="I28" s="12"/>
      <c r="J28" s="14"/>
    </row>
    <row r="29" spans="1:10" ht="21" customHeight="1">
      <c r="A29" s="19" t="s">
        <v>229</v>
      </c>
      <c r="C29" s="12"/>
      <c r="D29" s="13">
        <f>SUM(D7:D27)</f>
        <v>170092890</v>
      </c>
      <c r="E29" s="12"/>
      <c r="F29" s="13">
        <f>SUM(F7:F27)</f>
        <v>235840462</v>
      </c>
      <c r="G29" s="12"/>
      <c r="H29" s="13">
        <f>SUM(H7:H27)</f>
        <v>29860155</v>
      </c>
      <c r="I29" s="12"/>
      <c r="J29" s="13">
        <f>SUM(J7:J27)</f>
        <v>45866075</v>
      </c>
    </row>
    <row r="30" spans="1:10" ht="21" customHeight="1">
      <c r="A30" s="19" t="s">
        <v>230</v>
      </c>
      <c r="C30" s="12"/>
      <c r="D30" s="13"/>
      <c r="E30" s="12"/>
      <c r="F30" s="13"/>
      <c r="G30" s="12"/>
      <c r="H30" s="13"/>
      <c r="I30" s="12"/>
      <c r="J30" s="13"/>
    </row>
    <row r="31" spans="1:10" ht="21" customHeight="1">
      <c r="A31" s="19" t="s">
        <v>231</v>
      </c>
      <c r="C31" s="12"/>
      <c r="D31" s="12">
        <v>427212644</v>
      </c>
      <c r="E31" s="12"/>
      <c r="F31" s="12">
        <v>-245137442</v>
      </c>
      <c r="G31" s="12"/>
      <c r="H31" s="12">
        <v>-7858354</v>
      </c>
      <c r="I31" s="12"/>
      <c r="J31" s="12">
        <v>-212546805</v>
      </c>
    </row>
    <row r="32" spans="1:10" ht="21" customHeight="1">
      <c r="A32" s="19" t="s">
        <v>232</v>
      </c>
      <c r="C32" s="12"/>
      <c r="D32" s="12">
        <v>-6759608</v>
      </c>
      <c r="E32" s="12"/>
      <c r="F32" s="12">
        <v>0</v>
      </c>
      <c r="G32" s="12"/>
      <c r="H32" s="12">
        <v>0</v>
      </c>
      <c r="I32" s="12"/>
      <c r="J32" s="12">
        <v>0</v>
      </c>
    </row>
    <row r="33" spans="1:11" ht="21" customHeight="1">
      <c r="A33" s="19" t="s">
        <v>233</v>
      </c>
      <c r="C33" s="12"/>
      <c r="D33" s="12">
        <v>-73448190</v>
      </c>
      <c r="E33" s="12"/>
      <c r="F33" s="12">
        <v>80045934</v>
      </c>
      <c r="G33" s="12"/>
      <c r="H33" s="12">
        <v>-73599662</v>
      </c>
      <c r="I33" s="12"/>
      <c r="J33" s="12">
        <v>280831448</v>
      </c>
    </row>
    <row r="34" spans="1:11" ht="21" customHeight="1">
      <c r="A34" s="19" t="s">
        <v>234</v>
      </c>
      <c r="C34" s="12"/>
      <c r="D34" s="13">
        <v>-30044115</v>
      </c>
      <c r="E34" s="12"/>
      <c r="F34" s="13">
        <v>54919980</v>
      </c>
      <c r="G34" s="12"/>
      <c r="H34" s="13">
        <v>933495</v>
      </c>
      <c r="I34" s="12"/>
      <c r="J34" s="13">
        <v>5639701</v>
      </c>
    </row>
    <row r="35" spans="1:11" ht="21" customHeight="1">
      <c r="A35" s="19" t="s">
        <v>235</v>
      </c>
      <c r="C35" s="12"/>
      <c r="D35" s="13">
        <v>-109744106</v>
      </c>
      <c r="E35" s="12"/>
      <c r="F35" s="13">
        <v>4586965</v>
      </c>
      <c r="G35" s="12"/>
      <c r="H35" s="13">
        <v>-105407921</v>
      </c>
      <c r="I35" s="12"/>
      <c r="J35" s="13">
        <v>4906159</v>
      </c>
    </row>
    <row r="36" spans="1:11" ht="21" customHeight="1">
      <c r="A36" s="19" t="s">
        <v>236</v>
      </c>
      <c r="C36" s="12"/>
      <c r="D36" s="13">
        <v>-8171198</v>
      </c>
      <c r="E36" s="12"/>
      <c r="F36" s="13">
        <v>13956083</v>
      </c>
      <c r="G36" s="12"/>
      <c r="H36" s="13">
        <v>-15176873</v>
      </c>
      <c r="I36" s="12"/>
      <c r="J36" s="13">
        <v>5176135</v>
      </c>
    </row>
    <row r="37" spans="1:11" ht="21" customHeight="1">
      <c r="A37" s="19" t="s">
        <v>237</v>
      </c>
      <c r="C37" s="12"/>
      <c r="D37" s="13">
        <v>27831428</v>
      </c>
      <c r="E37" s="12"/>
      <c r="F37" s="13">
        <v>-50696094</v>
      </c>
      <c r="G37" s="12"/>
      <c r="H37" s="13">
        <v>-4652929</v>
      </c>
      <c r="I37" s="12"/>
      <c r="J37" s="13">
        <v>7273551</v>
      </c>
    </row>
    <row r="38" spans="1:11" ht="21" customHeight="1">
      <c r="A38" s="19" t="s">
        <v>238</v>
      </c>
      <c r="C38" s="12"/>
      <c r="D38" s="13">
        <v>-9711358</v>
      </c>
      <c r="E38" s="12"/>
      <c r="F38" s="13">
        <v>5877810</v>
      </c>
      <c r="G38" s="12"/>
      <c r="H38" s="13">
        <v>-6984607</v>
      </c>
      <c r="I38" s="12"/>
      <c r="J38" s="13">
        <v>9154059</v>
      </c>
    </row>
    <row r="39" spans="1:11" ht="21" customHeight="1">
      <c r="A39" s="19" t="s">
        <v>239</v>
      </c>
      <c r="C39" s="12"/>
      <c r="D39" s="13"/>
      <c r="E39" s="12"/>
      <c r="F39" s="13"/>
      <c r="G39" s="12"/>
      <c r="H39" s="13"/>
      <c r="I39" s="12"/>
      <c r="J39" s="13"/>
    </row>
    <row r="40" spans="1:11" ht="21" customHeight="1">
      <c r="A40" s="19" t="s">
        <v>240</v>
      </c>
      <c r="C40" s="12"/>
      <c r="D40" s="13">
        <v>-163245768</v>
      </c>
      <c r="E40" s="12"/>
      <c r="F40" s="13">
        <v>177728791</v>
      </c>
      <c r="G40" s="12"/>
      <c r="H40" s="13">
        <v>151209340</v>
      </c>
      <c r="I40" s="12"/>
      <c r="J40" s="13">
        <v>4276027</v>
      </c>
      <c r="K40" s="44"/>
    </row>
    <row r="41" spans="1:11" ht="21" customHeight="1">
      <c r="A41" s="19" t="s">
        <v>241</v>
      </c>
      <c r="C41" s="12"/>
      <c r="D41" s="13">
        <v>126178717</v>
      </c>
      <c r="E41" s="12"/>
      <c r="F41" s="13">
        <v>-2448817</v>
      </c>
      <c r="G41" s="12"/>
      <c r="H41" s="13">
        <v>125715259</v>
      </c>
      <c r="I41" s="12"/>
      <c r="J41" s="13">
        <v>-1683307</v>
      </c>
      <c r="K41" s="44"/>
    </row>
    <row r="42" spans="1:11" ht="21" customHeight="1">
      <c r="A42" s="19" t="s">
        <v>242</v>
      </c>
      <c r="C42" s="12"/>
      <c r="D42" s="13">
        <v>-100663500</v>
      </c>
      <c r="E42" s="12"/>
      <c r="F42" s="13">
        <v>-219926954</v>
      </c>
      <c r="G42" s="12"/>
      <c r="H42" s="13">
        <v>0</v>
      </c>
      <c r="I42" s="12"/>
      <c r="J42" s="13">
        <v>0</v>
      </c>
      <c r="K42" s="44"/>
    </row>
    <row r="43" spans="1:11" ht="21" customHeight="1">
      <c r="A43" s="19" t="s">
        <v>243</v>
      </c>
      <c r="C43" s="12"/>
      <c r="D43" s="13">
        <v>5744021</v>
      </c>
      <c r="E43" s="45"/>
      <c r="F43" s="13">
        <v>59776722</v>
      </c>
      <c r="G43" s="45"/>
      <c r="H43" s="13">
        <v>20640001</v>
      </c>
      <c r="I43" s="45"/>
      <c r="J43" s="13">
        <v>1217369</v>
      </c>
      <c r="K43" s="44"/>
    </row>
    <row r="44" spans="1:11" ht="21" customHeight="1">
      <c r="A44" s="19" t="s">
        <v>244</v>
      </c>
      <c r="C44" s="45"/>
      <c r="D44" s="15">
        <v>-10161919</v>
      </c>
      <c r="E44" s="45"/>
      <c r="F44" s="15">
        <v>-9566885</v>
      </c>
      <c r="G44" s="45"/>
      <c r="H44" s="15">
        <v>-8532105</v>
      </c>
      <c r="I44" s="45"/>
      <c r="J44" s="15">
        <v>-8420772</v>
      </c>
    </row>
    <row r="45" spans="1:11" ht="21" customHeight="1">
      <c r="A45" s="19" t="s">
        <v>207</v>
      </c>
      <c r="C45" s="45"/>
      <c r="D45" s="13">
        <f>SUM(D29:D44)</f>
        <v>245109938</v>
      </c>
      <c r="E45" s="45"/>
      <c r="F45" s="13">
        <f>SUM(F29:F44)</f>
        <v>104956555</v>
      </c>
      <c r="G45" s="45"/>
      <c r="H45" s="13">
        <f>SUM(H29:H44)</f>
        <v>106145799</v>
      </c>
      <c r="I45" s="45"/>
      <c r="J45" s="13">
        <f>SUM(J29:J44)</f>
        <v>141689640</v>
      </c>
    </row>
    <row r="46" spans="1:11" ht="21" customHeight="1">
      <c r="A46" s="19" t="s">
        <v>245</v>
      </c>
      <c r="C46" s="45"/>
      <c r="D46" s="13">
        <v>-43453160</v>
      </c>
      <c r="E46" s="45"/>
      <c r="F46" s="13">
        <v>-250362116</v>
      </c>
      <c r="G46" s="45"/>
      <c r="H46" s="13">
        <v>-15309000</v>
      </c>
      <c r="I46" s="45"/>
      <c r="J46" s="13">
        <v>-5142303</v>
      </c>
    </row>
    <row r="47" spans="1:11" ht="21" customHeight="1">
      <c r="A47" s="18" t="s">
        <v>246</v>
      </c>
      <c r="C47" s="45"/>
      <c r="D47" s="39">
        <f>SUM(D45:D46)</f>
        <v>201656778</v>
      </c>
      <c r="E47" s="45"/>
      <c r="F47" s="39">
        <f>SUM(F45:F46)</f>
        <v>-145405561</v>
      </c>
      <c r="G47" s="45"/>
      <c r="H47" s="39">
        <f>SUM(H45:H46)</f>
        <v>90836799</v>
      </c>
      <c r="I47" s="45"/>
      <c r="J47" s="39">
        <f>SUM(J45:J46)</f>
        <v>136547337</v>
      </c>
    </row>
    <row r="48" spans="1:11" ht="21" customHeight="1">
      <c r="C48" s="2"/>
      <c r="D48" s="4"/>
    </row>
    <row r="49" spans="1:10" ht="20.100000000000001" customHeight="1">
      <c r="A49" s="19" t="s">
        <v>42</v>
      </c>
      <c r="B49" s="1"/>
      <c r="C49" s="2"/>
      <c r="D49" s="4"/>
    </row>
    <row r="50" spans="1:10" ht="20.100000000000001" customHeight="1">
      <c r="A50" s="9" t="s">
        <v>0</v>
      </c>
      <c r="B50" s="2"/>
      <c r="C50" s="2"/>
      <c r="D50" s="4"/>
    </row>
    <row r="51" spans="1:10" ht="20.100000000000001" customHeight="1">
      <c r="A51" s="9" t="s">
        <v>247</v>
      </c>
      <c r="B51" s="2"/>
      <c r="C51" s="2"/>
      <c r="E51" s="2"/>
      <c r="F51" s="1"/>
      <c r="G51" s="2"/>
      <c r="H51" s="1"/>
      <c r="I51" s="2"/>
      <c r="J51" s="1"/>
    </row>
    <row r="52" spans="1:10" ht="20.100000000000001" customHeight="1">
      <c r="A52" s="18" t="s">
        <v>89</v>
      </c>
      <c r="B52" s="27"/>
      <c r="C52" s="28"/>
      <c r="D52" s="28"/>
      <c r="E52" s="28"/>
      <c r="F52" s="28"/>
      <c r="G52" s="28"/>
      <c r="H52" s="28"/>
      <c r="I52" s="28"/>
      <c r="J52" s="21" t="s">
        <v>3</v>
      </c>
    </row>
    <row r="53" spans="1:10" ht="20.100000000000001" customHeight="1">
      <c r="A53" s="5"/>
      <c r="B53" s="29"/>
      <c r="C53" s="30"/>
      <c r="D53" s="31"/>
      <c r="E53" s="31" t="s">
        <v>4</v>
      </c>
      <c r="F53" s="31"/>
      <c r="G53" s="30"/>
      <c r="H53" s="32"/>
      <c r="I53" s="31" t="s">
        <v>5</v>
      </c>
      <c r="J53" s="32"/>
    </row>
    <row r="54" spans="1:10" ht="20.100000000000001" customHeight="1">
      <c r="A54" s="5"/>
      <c r="B54" s="35"/>
      <c r="C54" s="10"/>
      <c r="D54" s="34" t="s">
        <v>7</v>
      </c>
      <c r="E54" s="10"/>
      <c r="F54" s="34" t="s">
        <v>90</v>
      </c>
      <c r="G54" s="10"/>
      <c r="H54" s="34" t="s">
        <v>7</v>
      </c>
      <c r="I54" s="10"/>
      <c r="J54" s="34" t="s">
        <v>90</v>
      </c>
    </row>
    <row r="55" spans="1:10" ht="20.100000000000001" customHeight="1">
      <c r="A55" s="18" t="s">
        <v>248</v>
      </c>
      <c r="B55" s="46"/>
      <c r="D55" s="14"/>
      <c r="E55" s="14"/>
      <c r="F55" s="14"/>
      <c r="G55" s="14"/>
      <c r="H55" s="14"/>
      <c r="I55" s="14"/>
      <c r="J55" s="14"/>
    </row>
    <row r="56" spans="1:10" ht="20.100000000000001" customHeight="1">
      <c r="A56" s="19" t="s">
        <v>249</v>
      </c>
      <c r="C56" s="12"/>
      <c r="D56" s="13">
        <v>0</v>
      </c>
      <c r="E56" s="12"/>
      <c r="F56" s="13">
        <v>0</v>
      </c>
      <c r="G56" s="12"/>
      <c r="H56" s="13">
        <v>-17791090</v>
      </c>
      <c r="I56" s="12"/>
      <c r="J56" s="13">
        <v>72056424</v>
      </c>
    </row>
    <row r="57" spans="1:10" ht="20.100000000000001" customHeight="1">
      <c r="A57" s="19" t="s">
        <v>250</v>
      </c>
      <c r="C57" s="12"/>
      <c r="D57" s="13">
        <v>550000</v>
      </c>
      <c r="E57" s="12"/>
      <c r="F57" s="13">
        <v>950000</v>
      </c>
      <c r="G57" s="12"/>
      <c r="H57" s="13">
        <v>0</v>
      </c>
      <c r="I57" s="12"/>
      <c r="J57" s="13">
        <v>0</v>
      </c>
    </row>
    <row r="58" spans="1:10" ht="20.100000000000001" customHeight="1">
      <c r="A58" s="19" t="s">
        <v>251</v>
      </c>
      <c r="C58" s="12"/>
      <c r="D58" s="13">
        <v>-1424647</v>
      </c>
      <c r="E58" s="12"/>
      <c r="F58" s="13">
        <v>0</v>
      </c>
      <c r="G58" s="12"/>
      <c r="H58" s="13">
        <v>0</v>
      </c>
      <c r="I58" s="12"/>
      <c r="J58" s="13">
        <v>-1082805762</v>
      </c>
    </row>
    <row r="59" spans="1:10" ht="20.100000000000001" customHeight="1">
      <c r="A59" s="19" t="s">
        <v>252</v>
      </c>
      <c r="C59" s="12"/>
      <c r="D59" s="13">
        <v>30329498</v>
      </c>
      <c r="E59" s="12"/>
      <c r="F59" s="13">
        <v>1240000000</v>
      </c>
      <c r="G59" s="12"/>
      <c r="H59" s="13">
        <v>37739833</v>
      </c>
      <c r="I59" s="12"/>
      <c r="J59" s="13">
        <v>0</v>
      </c>
    </row>
    <row r="60" spans="1:10" ht="20.100000000000001" customHeight="1">
      <c r="A60" s="19" t="s">
        <v>253</v>
      </c>
      <c r="C60" s="12"/>
      <c r="D60" s="13">
        <v>10000000</v>
      </c>
      <c r="E60" s="12"/>
      <c r="F60" s="13">
        <v>0</v>
      </c>
      <c r="G60" s="12"/>
      <c r="H60" s="13">
        <v>10000000</v>
      </c>
      <c r="I60" s="12"/>
      <c r="J60" s="13">
        <v>0</v>
      </c>
    </row>
    <row r="61" spans="1:10" ht="20.100000000000001" customHeight="1">
      <c r="A61" s="19" t="s">
        <v>254</v>
      </c>
      <c r="C61" s="12"/>
      <c r="D61" s="14"/>
      <c r="E61" s="12"/>
      <c r="F61" s="13"/>
      <c r="G61" s="12"/>
      <c r="H61" s="13"/>
      <c r="I61" s="12"/>
      <c r="J61" s="13"/>
    </row>
    <row r="62" spans="1:10" ht="20.100000000000001" customHeight="1">
      <c r="A62" s="19" t="s">
        <v>255</v>
      </c>
      <c r="C62" s="12"/>
      <c r="D62" s="14">
        <v>-553782256</v>
      </c>
      <c r="E62" s="12"/>
      <c r="F62" s="14">
        <v>-147947959</v>
      </c>
      <c r="G62" s="12"/>
      <c r="H62" s="14">
        <v>-80248148</v>
      </c>
      <c r="I62" s="12"/>
      <c r="J62" s="14">
        <v>-14676908</v>
      </c>
    </row>
    <row r="63" spans="1:10" ht="20.100000000000001" customHeight="1">
      <c r="A63" s="19" t="s">
        <v>296</v>
      </c>
      <c r="C63" s="12"/>
      <c r="D63" s="13">
        <v>66363024</v>
      </c>
      <c r="E63" s="12"/>
      <c r="F63" s="14">
        <v>5344279</v>
      </c>
      <c r="G63" s="12"/>
      <c r="H63" s="14">
        <v>35832849</v>
      </c>
      <c r="I63" s="12"/>
      <c r="J63" s="14">
        <v>36826</v>
      </c>
    </row>
    <row r="64" spans="1:10" ht="20.100000000000001" customHeight="1">
      <c r="A64" s="19" t="s">
        <v>256</v>
      </c>
      <c r="C64" s="12"/>
      <c r="D64" s="12">
        <v>0</v>
      </c>
      <c r="E64" s="12"/>
      <c r="F64" s="13">
        <v>0</v>
      </c>
      <c r="G64" s="12"/>
      <c r="H64" s="12">
        <v>0</v>
      </c>
      <c r="I64" s="12"/>
      <c r="J64" s="12">
        <v>1270057224</v>
      </c>
    </row>
    <row r="65" spans="1:10" ht="20.100000000000001" customHeight="1">
      <c r="A65" s="19" t="s">
        <v>257</v>
      </c>
      <c r="C65" s="12"/>
      <c r="D65" s="12">
        <v>2035016</v>
      </c>
      <c r="E65" s="12"/>
      <c r="F65" s="12">
        <v>1368925</v>
      </c>
      <c r="G65" s="12"/>
      <c r="H65" s="12">
        <v>496956</v>
      </c>
      <c r="I65" s="12"/>
      <c r="J65" s="12">
        <v>11511809</v>
      </c>
    </row>
    <row r="66" spans="1:10" ht="20.100000000000001" customHeight="1">
      <c r="A66" s="18" t="s">
        <v>258</v>
      </c>
      <c r="C66" s="12"/>
      <c r="D66" s="16">
        <f>SUM(D56:D65)</f>
        <v>-445929365</v>
      </c>
      <c r="E66" s="12"/>
      <c r="F66" s="16">
        <f>SUM(F56:F65)</f>
        <v>1099715245</v>
      </c>
      <c r="G66" s="12"/>
      <c r="H66" s="16">
        <f>SUM(H56:H65)</f>
        <v>-13969600</v>
      </c>
      <c r="I66" s="12"/>
      <c r="J66" s="16">
        <f>SUM(J56:J65)</f>
        <v>256179613</v>
      </c>
    </row>
    <row r="67" spans="1:10" ht="20.100000000000001" customHeight="1">
      <c r="A67" s="18" t="s">
        <v>259</v>
      </c>
      <c r="B67" s="46"/>
      <c r="C67" s="12"/>
      <c r="D67" s="12"/>
      <c r="E67" s="12"/>
      <c r="F67" s="12"/>
      <c r="G67" s="12"/>
      <c r="H67" s="12"/>
      <c r="I67" s="12"/>
      <c r="J67" s="12"/>
    </row>
    <row r="68" spans="1:10" ht="20.100000000000001" customHeight="1">
      <c r="A68" s="19" t="s">
        <v>260</v>
      </c>
      <c r="C68" s="12"/>
      <c r="D68" s="14">
        <v>16242917</v>
      </c>
      <c r="E68" s="12"/>
      <c r="F68" s="14">
        <v>-20362569</v>
      </c>
      <c r="G68" s="12"/>
      <c r="H68" s="14">
        <v>-1079464</v>
      </c>
      <c r="I68" s="12"/>
      <c r="J68" s="14">
        <v>-14094789</v>
      </c>
    </row>
    <row r="69" spans="1:10" ht="20.100000000000001" customHeight="1">
      <c r="A69" s="19" t="s">
        <v>261</v>
      </c>
      <c r="C69" s="12"/>
      <c r="D69" s="12">
        <v>367249072</v>
      </c>
      <c r="E69" s="12"/>
      <c r="F69" s="12">
        <v>-301864704</v>
      </c>
      <c r="G69" s="12"/>
      <c r="H69" s="12">
        <v>160788621</v>
      </c>
      <c r="I69" s="12"/>
      <c r="J69" s="12">
        <v>-189381008</v>
      </c>
    </row>
    <row r="70" spans="1:10" ht="20.100000000000001" customHeight="1">
      <c r="A70" s="19" t="s">
        <v>262</v>
      </c>
      <c r="C70" s="12"/>
      <c r="D70" s="12">
        <v>394038404</v>
      </c>
      <c r="E70" s="12"/>
      <c r="F70" s="12">
        <v>492731231</v>
      </c>
      <c r="G70" s="12"/>
      <c r="H70" s="12">
        <v>394038404</v>
      </c>
      <c r="I70" s="12"/>
      <c r="J70" s="12">
        <v>492731231</v>
      </c>
    </row>
    <row r="71" spans="1:10" ht="20.100000000000001" customHeight="1">
      <c r="A71" s="19" t="s">
        <v>263</v>
      </c>
      <c r="C71" s="12"/>
      <c r="D71" s="12">
        <v>-500000000</v>
      </c>
      <c r="E71" s="12"/>
      <c r="F71" s="12">
        <v>-398800000</v>
      </c>
      <c r="G71" s="12"/>
      <c r="H71" s="12">
        <v>-500000000</v>
      </c>
      <c r="I71" s="12"/>
      <c r="J71" s="12">
        <v>-398800000</v>
      </c>
    </row>
    <row r="72" spans="1:10" ht="20.100000000000001" customHeight="1">
      <c r="A72" s="19" t="s">
        <v>264</v>
      </c>
      <c r="C72" s="12"/>
      <c r="D72" s="12">
        <v>150000000</v>
      </c>
      <c r="E72" s="12"/>
      <c r="F72" s="12">
        <v>20000000</v>
      </c>
      <c r="G72" s="12"/>
      <c r="H72" s="12">
        <v>0</v>
      </c>
      <c r="I72" s="12"/>
      <c r="J72" s="12">
        <v>20000000</v>
      </c>
    </row>
    <row r="73" spans="1:10" ht="20.100000000000001" customHeight="1">
      <c r="A73" s="19" t="s">
        <v>265</v>
      </c>
      <c r="C73" s="12"/>
      <c r="D73" s="12">
        <v>-138003400</v>
      </c>
      <c r="E73" s="12"/>
      <c r="F73" s="12">
        <v>-270163967</v>
      </c>
      <c r="G73" s="12"/>
      <c r="H73" s="12">
        <v>-6540000</v>
      </c>
      <c r="I73" s="12"/>
      <c r="J73" s="12">
        <v>-6540000</v>
      </c>
    </row>
    <row r="74" spans="1:10" ht="20.100000000000001" customHeight="1">
      <c r="A74" s="19" t="s">
        <v>266</v>
      </c>
      <c r="C74" s="12"/>
      <c r="D74" s="12">
        <v>-31442794</v>
      </c>
      <c r="E74" s="12"/>
      <c r="F74" s="12">
        <v>-55524536</v>
      </c>
      <c r="G74" s="12"/>
      <c r="H74" s="12">
        <v>-23742724</v>
      </c>
      <c r="I74" s="12"/>
      <c r="J74" s="12">
        <v>-23104260</v>
      </c>
    </row>
    <row r="75" spans="1:10" ht="20.100000000000001" customHeight="1">
      <c r="A75" s="19" t="s">
        <v>267</v>
      </c>
      <c r="C75" s="12"/>
      <c r="D75" s="12">
        <v>-200000</v>
      </c>
      <c r="E75" s="12"/>
      <c r="F75" s="12">
        <v>-205700000</v>
      </c>
      <c r="G75" s="12"/>
      <c r="H75" s="12">
        <v>0</v>
      </c>
      <c r="I75" s="12"/>
      <c r="J75" s="12">
        <v>-205700000</v>
      </c>
    </row>
    <row r="76" spans="1:10" ht="20.100000000000001" customHeight="1">
      <c r="A76" s="19" t="s">
        <v>268</v>
      </c>
      <c r="C76" s="12"/>
      <c r="D76" s="13">
        <v>0</v>
      </c>
      <c r="E76" s="12"/>
      <c r="F76" s="13">
        <v>0</v>
      </c>
      <c r="G76" s="12"/>
      <c r="H76" s="13">
        <v>-37303370</v>
      </c>
      <c r="I76" s="12"/>
      <c r="J76" s="13">
        <v>90448421</v>
      </c>
    </row>
    <row r="77" spans="1:10" ht="20.100000000000001" customHeight="1">
      <c r="A77" s="19" t="s">
        <v>269</v>
      </c>
      <c r="B77" s="7"/>
      <c r="C77" s="45"/>
      <c r="D77" s="13">
        <v>0</v>
      </c>
      <c r="E77" s="12"/>
      <c r="F77" s="13">
        <v>5776545</v>
      </c>
      <c r="G77" s="12"/>
      <c r="H77" s="12">
        <v>0</v>
      </c>
      <c r="I77" s="12"/>
      <c r="J77" s="12">
        <v>0</v>
      </c>
    </row>
    <row r="78" spans="1:10" ht="20.100000000000001" customHeight="1">
      <c r="A78" s="19" t="s">
        <v>192</v>
      </c>
      <c r="B78" s="7"/>
      <c r="C78" s="45"/>
      <c r="D78" s="13">
        <v>0</v>
      </c>
      <c r="E78" s="12"/>
      <c r="F78" s="13">
        <v>-118596741</v>
      </c>
      <c r="G78" s="12"/>
      <c r="H78" s="13">
        <v>0</v>
      </c>
      <c r="I78" s="12"/>
      <c r="J78" s="13">
        <v>-118596741</v>
      </c>
    </row>
    <row r="79" spans="1:10" ht="20.100000000000001" customHeight="1">
      <c r="A79" s="19" t="s">
        <v>270</v>
      </c>
      <c r="C79" s="45"/>
      <c r="D79" s="13">
        <v>-70935261</v>
      </c>
      <c r="E79" s="12"/>
      <c r="F79" s="13">
        <v>-98798052</v>
      </c>
      <c r="G79" s="12"/>
      <c r="H79" s="13">
        <v>-66466412</v>
      </c>
      <c r="I79" s="12"/>
      <c r="J79" s="13">
        <v>-60232239</v>
      </c>
    </row>
    <row r="80" spans="1:10" ht="20.100000000000001" customHeight="1">
      <c r="A80" s="18" t="s">
        <v>295</v>
      </c>
      <c r="C80" s="12"/>
      <c r="D80" s="16">
        <f>SUM(D68:D79)</f>
        <v>186948938</v>
      </c>
      <c r="E80" s="12"/>
      <c r="F80" s="16">
        <f>SUM(F68:F79)</f>
        <v>-951302793</v>
      </c>
      <c r="G80" s="12"/>
      <c r="H80" s="16">
        <f>SUM(H68:H79)</f>
        <v>-80304945</v>
      </c>
      <c r="I80" s="12"/>
      <c r="J80" s="16">
        <f>SUM(J68:J79)</f>
        <v>-413269385</v>
      </c>
    </row>
    <row r="81" spans="1:10" ht="20.100000000000001" customHeight="1">
      <c r="A81" s="19" t="s">
        <v>271</v>
      </c>
      <c r="C81" s="12"/>
      <c r="D81" s="15">
        <v>-10461160</v>
      </c>
      <c r="E81" s="12"/>
      <c r="F81" s="15">
        <v>0</v>
      </c>
      <c r="G81" s="12"/>
      <c r="H81" s="15">
        <v>0</v>
      </c>
      <c r="I81" s="12"/>
      <c r="J81" s="15">
        <v>0</v>
      </c>
    </row>
    <row r="82" spans="1:10" ht="20.100000000000001" customHeight="1">
      <c r="A82" s="18" t="s">
        <v>272</v>
      </c>
      <c r="C82" s="12"/>
      <c r="D82" s="13">
        <f>SUM(D47,D66,D80,D81)</f>
        <v>-67784809</v>
      </c>
      <c r="E82" s="12"/>
      <c r="F82" s="13">
        <f>SUM(F47,F66,F80,F81)</f>
        <v>3006891</v>
      </c>
      <c r="G82" s="12"/>
      <c r="H82" s="13">
        <f>SUM(H47,H66,H80,H81)</f>
        <v>-3437746</v>
      </c>
      <c r="I82" s="12"/>
      <c r="J82" s="13">
        <f>SUM(J47,J66,J80,J81)</f>
        <v>-20542435</v>
      </c>
    </row>
    <row r="83" spans="1:10" ht="20.100000000000001" customHeight="1">
      <c r="A83" s="19" t="s">
        <v>273</v>
      </c>
      <c r="C83" s="12"/>
      <c r="D83" s="12">
        <v>148564598</v>
      </c>
      <c r="E83" s="12"/>
      <c r="F83" s="12">
        <v>145557707</v>
      </c>
      <c r="G83" s="12"/>
      <c r="H83" s="12">
        <v>12146681</v>
      </c>
      <c r="I83" s="12"/>
      <c r="J83" s="12">
        <v>32689116</v>
      </c>
    </row>
    <row r="84" spans="1:10" ht="20.100000000000001" customHeight="1" thickBot="1">
      <c r="A84" s="18" t="s">
        <v>274</v>
      </c>
      <c r="C84" s="12"/>
      <c r="D84" s="47">
        <f>SUM(D82:D83)</f>
        <v>80779789</v>
      </c>
      <c r="E84" s="12"/>
      <c r="F84" s="47">
        <f>SUM(F82:F83)</f>
        <v>148564598</v>
      </c>
      <c r="G84" s="12"/>
      <c r="H84" s="47">
        <f>SUM(H82:H83)</f>
        <v>8708935</v>
      </c>
      <c r="I84" s="12"/>
      <c r="J84" s="47">
        <f>SUM(J82:J83)</f>
        <v>12146681</v>
      </c>
    </row>
    <row r="85" spans="1:10" ht="20.100000000000001" customHeight="1" thickTop="1">
      <c r="C85" s="12"/>
      <c r="D85" s="81">
        <f>D84-BS!D9</f>
        <v>0</v>
      </c>
      <c r="F85" s="81">
        <f>F84-BS!F9</f>
        <v>0</v>
      </c>
      <c r="H85" s="81">
        <f>H84-BS!H9</f>
        <v>0</v>
      </c>
      <c r="J85" s="81">
        <f>J84-BS!J9</f>
        <v>0</v>
      </c>
    </row>
    <row r="86" spans="1:10" ht="20.100000000000001" customHeight="1">
      <c r="A86" s="19" t="s">
        <v>42</v>
      </c>
      <c r="B86" s="1"/>
      <c r="C86" s="2"/>
      <c r="D86" s="4"/>
    </row>
    <row r="87" spans="1:10" ht="20.100000000000001" customHeight="1">
      <c r="A87" s="9" t="s">
        <v>0</v>
      </c>
      <c r="B87" s="2"/>
      <c r="C87" s="2"/>
      <c r="D87" s="4"/>
    </row>
    <row r="88" spans="1:10" ht="20.100000000000001" customHeight="1">
      <c r="A88" s="9" t="s">
        <v>247</v>
      </c>
      <c r="B88" s="2"/>
      <c r="C88" s="2"/>
      <c r="E88" s="2"/>
      <c r="F88" s="1"/>
      <c r="G88" s="2"/>
      <c r="H88" s="1"/>
      <c r="I88" s="2"/>
      <c r="J88" s="1"/>
    </row>
    <row r="89" spans="1:10" ht="20.100000000000001" customHeight="1">
      <c r="A89" s="18" t="s">
        <v>89</v>
      </c>
      <c r="B89" s="27"/>
      <c r="C89" s="28"/>
      <c r="D89" s="28"/>
      <c r="E89" s="28"/>
      <c r="F89" s="28"/>
      <c r="G89" s="28"/>
      <c r="H89" s="28"/>
      <c r="I89" s="28"/>
      <c r="J89" s="21" t="s">
        <v>3</v>
      </c>
    </row>
    <row r="90" spans="1:10" ht="20.100000000000001" customHeight="1">
      <c r="A90" s="5"/>
      <c r="B90" s="29"/>
      <c r="C90" s="30"/>
      <c r="D90" s="31"/>
      <c r="E90" s="31" t="s">
        <v>4</v>
      </c>
      <c r="F90" s="31"/>
      <c r="G90" s="30"/>
      <c r="H90" s="32"/>
      <c r="I90" s="31" t="s">
        <v>5</v>
      </c>
      <c r="J90" s="32"/>
    </row>
    <row r="91" spans="1:10" ht="20.100000000000001" customHeight="1">
      <c r="A91" s="5"/>
      <c r="B91" s="35"/>
      <c r="C91" s="10"/>
      <c r="D91" s="34" t="s">
        <v>7</v>
      </c>
      <c r="E91" s="10"/>
      <c r="F91" s="34" t="s">
        <v>90</v>
      </c>
      <c r="G91" s="10"/>
      <c r="H91" s="34" t="s">
        <v>7</v>
      </c>
      <c r="I91" s="10"/>
      <c r="J91" s="34" t="s">
        <v>90</v>
      </c>
    </row>
    <row r="92" spans="1:10" ht="20.100000000000001" customHeight="1">
      <c r="A92" s="18" t="s">
        <v>275</v>
      </c>
      <c r="C92" s="12"/>
      <c r="D92" s="24"/>
      <c r="E92" s="12"/>
      <c r="F92" s="24"/>
      <c r="G92" s="12"/>
      <c r="H92" s="24"/>
      <c r="I92" s="12"/>
      <c r="J92" s="24"/>
    </row>
    <row r="93" spans="1:10" ht="20.100000000000001" customHeight="1">
      <c r="A93" s="19" t="s">
        <v>276</v>
      </c>
      <c r="C93" s="12"/>
      <c r="D93" s="12"/>
      <c r="E93" s="12"/>
      <c r="F93" s="12"/>
      <c r="G93" s="12"/>
      <c r="H93" s="12"/>
      <c r="I93" s="12"/>
      <c r="J93" s="12"/>
    </row>
    <row r="94" spans="1:10" ht="20.100000000000001" customHeight="1">
      <c r="A94" s="19" t="s">
        <v>277</v>
      </c>
      <c r="C94" s="12"/>
      <c r="D94" s="12">
        <v>3039213</v>
      </c>
      <c r="E94" s="12"/>
      <c r="F94" s="12">
        <v>91164</v>
      </c>
      <c r="G94" s="12"/>
      <c r="H94" s="4">
        <v>3039213</v>
      </c>
      <c r="I94" s="12"/>
      <c r="J94" s="4">
        <v>53500</v>
      </c>
    </row>
    <row r="95" spans="1:10" ht="20.100000000000001" customHeight="1">
      <c r="A95" s="4" t="s">
        <v>278</v>
      </c>
      <c r="C95" s="12"/>
      <c r="D95" s="12">
        <v>0</v>
      </c>
      <c r="E95" s="12"/>
      <c r="F95" s="12">
        <v>0</v>
      </c>
      <c r="G95" s="12"/>
      <c r="H95" s="12">
        <v>0</v>
      </c>
      <c r="I95" s="12"/>
      <c r="J95" s="12">
        <v>109572108</v>
      </c>
    </row>
    <row r="96" spans="1:10" ht="20.100000000000001" customHeight="1">
      <c r="A96" s="19" t="s">
        <v>279</v>
      </c>
      <c r="C96" s="12"/>
      <c r="D96" s="12">
        <v>1300362</v>
      </c>
      <c r="E96" s="12"/>
      <c r="F96" s="12">
        <v>0</v>
      </c>
      <c r="G96" s="12"/>
      <c r="H96" s="12">
        <v>0</v>
      </c>
      <c r="I96" s="12"/>
      <c r="J96" s="12">
        <v>0</v>
      </c>
    </row>
    <row r="97" spans="1:10" ht="20.100000000000001" customHeight="1">
      <c r="A97" s="19" t="s">
        <v>280</v>
      </c>
      <c r="C97" s="12"/>
      <c r="D97" s="12">
        <v>2093657</v>
      </c>
      <c r="E97" s="12"/>
      <c r="F97" s="12">
        <v>0</v>
      </c>
      <c r="G97" s="12"/>
      <c r="H97" s="12">
        <v>1927673</v>
      </c>
      <c r="I97" s="12"/>
      <c r="J97" s="12">
        <v>0</v>
      </c>
    </row>
    <row r="98" spans="1:10" ht="20.100000000000001" customHeight="1">
      <c r="A98" s="19" t="s">
        <v>281</v>
      </c>
      <c r="C98" s="12"/>
      <c r="D98" s="12">
        <v>-296441</v>
      </c>
      <c r="E98" s="12"/>
      <c r="F98" s="12">
        <v>41284037</v>
      </c>
      <c r="G98" s="12"/>
      <c r="H98" s="12">
        <v>6197986</v>
      </c>
      <c r="I98" s="12"/>
      <c r="J98" s="12">
        <v>2084446</v>
      </c>
    </row>
    <row r="99" spans="1:10" ht="20.100000000000001" customHeight="1">
      <c r="A99" s="19" t="s">
        <v>282</v>
      </c>
      <c r="C99" s="12"/>
      <c r="D99" s="12"/>
      <c r="E99" s="12"/>
      <c r="F99" s="12"/>
      <c r="G99" s="12"/>
      <c r="H99" s="12"/>
      <c r="I99" s="12"/>
      <c r="J99" s="12"/>
    </row>
    <row r="100" spans="1:10" ht="20.100000000000001" customHeight="1">
      <c r="A100" s="19" t="s">
        <v>283</v>
      </c>
      <c r="C100" s="12"/>
      <c r="D100" s="12">
        <v>0</v>
      </c>
      <c r="E100" s="12"/>
      <c r="F100" s="12">
        <v>0</v>
      </c>
      <c r="G100" s="12"/>
      <c r="H100" s="12">
        <v>-18909126</v>
      </c>
      <c r="I100" s="12"/>
      <c r="J100" s="12">
        <v>761660887</v>
      </c>
    </row>
    <row r="101" spans="1:10" ht="20.100000000000001" customHeight="1">
      <c r="A101" s="4" t="s">
        <v>284</v>
      </c>
      <c r="C101" s="12"/>
      <c r="D101" s="12"/>
      <c r="E101" s="12"/>
      <c r="F101" s="12"/>
      <c r="G101" s="12"/>
      <c r="H101" s="12"/>
      <c r="I101" s="12"/>
      <c r="J101" s="12"/>
    </row>
    <row r="102" spans="1:10" ht="20.100000000000001" customHeight="1">
      <c r="A102" s="4" t="s">
        <v>285</v>
      </c>
      <c r="C102" s="12"/>
      <c r="D102" s="12">
        <v>0</v>
      </c>
      <c r="E102" s="12"/>
      <c r="F102" s="12">
        <v>0</v>
      </c>
      <c r="G102" s="12"/>
      <c r="H102" s="12">
        <v>0</v>
      </c>
      <c r="I102" s="12"/>
      <c r="J102" s="12">
        <v>3300000</v>
      </c>
    </row>
    <row r="103" spans="1:10" ht="20.100000000000001" customHeight="1">
      <c r="A103" s="4" t="s">
        <v>286</v>
      </c>
      <c r="C103" s="12"/>
      <c r="D103" s="12"/>
      <c r="E103" s="12"/>
      <c r="F103" s="12"/>
      <c r="G103" s="12"/>
      <c r="H103" s="12"/>
      <c r="I103" s="12"/>
      <c r="J103" s="12"/>
    </row>
    <row r="104" spans="1:10" ht="20.100000000000001" customHeight="1">
      <c r="A104" s="4" t="s">
        <v>287</v>
      </c>
      <c r="C104" s="12"/>
      <c r="D104" s="12">
        <v>0</v>
      </c>
      <c r="E104" s="12"/>
      <c r="F104" s="12">
        <v>0</v>
      </c>
      <c r="G104" s="12"/>
      <c r="H104" s="12">
        <v>33687002</v>
      </c>
      <c r="I104" s="12"/>
      <c r="J104" s="12">
        <v>0</v>
      </c>
    </row>
    <row r="105" spans="1:10" ht="20.100000000000001" customHeight="1">
      <c r="A105" s="4" t="s">
        <v>286</v>
      </c>
      <c r="C105" s="12"/>
      <c r="D105" s="12"/>
      <c r="E105" s="12"/>
      <c r="F105" s="12"/>
      <c r="G105" s="12"/>
      <c r="H105" s="12"/>
      <c r="I105" s="12"/>
      <c r="J105" s="12"/>
    </row>
    <row r="106" spans="1:10" ht="20.100000000000001" customHeight="1">
      <c r="A106" s="4" t="s">
        <v>288</v>
      </c>
      <c r="C106" s="12"/>
      <c r="D106" s="12">
        <v>0</v>
      </c>
      <c r="E106" s="12"/>
      <c r="F106" s="12">
        <v>0</v>
      </c>
      <c r="G106" s="12"/>
      <c r="H106" s="12">
        <v>2488980</v>
      </c>
      <c r="I106" s="12"/>
      <c r="J106" s="12">
        <v>0</v>
      </c>
    </row>
    <row r="107" spans="1:10" ht="20.100000000000001" customHeight="1">
      <c r="A107" s="4" t="s">
        <v>289</v>
      </c>
      <c r="C107" s="12"/>
      <c r="D107" s="12"/>
      <c r="E107" s="12"/>
      <c r="F107" s="12"/>
      <c r="G107" s="12"/>
      <c r="H107" s="12"/>
      <c r="I107" s="12"/>
      <c r="J107" s="12"/>
    </row>
    <row r="108" spans="1:10" ht="20.100000000000001" customHeight="1">
      <c r="A108" s="4" t="s">
        <v>287</v>
      </c>
      <c r="C108" s="12"/>
      <c r="D108" s="12">
        <v>0</v>
      </c>
      <c r="E108" s="12"/>
      <c r="F108" s="12">
        <v>0</v>
      </c>
      <c r="G108" s="12"/>
      <c r="H108" s="12">
        <v>96320138</v>
      </c>
      <c r="I108" s="12"/>
      <c r="J108" s="12">
        <v>0</v>
      </c>
    </row>
    <row r="109" spans="1:10" ht="20.100000000000001" customHeight="1">
      <c r="A109" s="4" t="s">
        <v>290</v>
      </c>
      <c r="C109" s="12"/>
      <c r="D109" s="12"/>
      <c r="E109" s="12"/>
      <c r="F109" s="12"/>
      <c r="G109" s="12"/>
      <c r="H109" s="12"/>
      <c r="I109" s="12"/>
      <c r="J109" s="12"/>
    </row>
    <row r="110" spans="1:10" ht="20.100000000000001" customHeight="1">
      <c r="A110" s="4" t="s">
        <v>288</v>
      </c>
      <c r="C110" s="12"/>
      <c r="D110" s="12">
        <v>0</v>
      </c>
      <c r="E110" s="12"/>
      <c r="F110" s="12">
        <v>0</v>
      </c>
      <c r="G110" s="12"/>
      <c r="H110" s="12">
        <v>250000</v>
      </c>
      <c r="I110" s="12"/>
      <c r="J110" s="12">
        <v>0</v>
      </c>
    </row>
    <row r="111" spans="1:10" ht="20.100000000000001" customHeight="1">
      <c r="A111" s="4" t="s">
        <v>291</v>
      </c>
      <c r="C111" s="12"/>
      <c r="D111" s="12"/>
      <c r="E111" s="12"/>
      <c r="F111" s="12"/>
      <c r="G111" s="12"/>
      <c r="H111" s="12"/>
      <c r="I111" s="12"/>
      <c r="J111" s="12"/>
    </row>
    <row r="112" spans="1:10" ht="20.100000000000001" customHeight="1">
      <c r="A112" s="4" t="s">
        <v>292</v>
      </c>
      <c r="C112" s="12"/>
      <c r="D112" s="12">
        <v>0</v>
      </c>
      <c r="E112" s="12"/>
      <c r="F112" s="12">
        <v>0</v>
      </c>
      <c r="G112" s="12"/>
      <c r="H112" s="12">
        <v>14249950</v>
      </c>
      <c r="I112" s="12"/>
      <c r="J112" s="12">
        <v>0</v>
      </c>
    </row>
    <row r="113" spans="1:10" ht="20.100000000000001" customHeight="1">
      <c r="A113" s="4" t="s">
        <v>297</v>
      </c>
      <c r="C113" s="12"/>
      <c r="D113" s="12">
        <v>6047494</v>
      </c>
      <c r="E113" s="12"/>
      <c r="F113" s="12">
        <v>0</v>
      </c>
      <c r="G113" s="12"/>
      <c r="H113" s="12">
        <v>0</v>
      </c>
      <c r="I113" s="12"/>
      <c r="J113" s="12">
        <v>0</v>
      </c>
    </row>
    <row r="114" spans="1:10" ht="20.100000000000001" customHeight="1">
      <c r="A114" s="4" t="s">
        <v>298</v>
      </c>
      <c r="C114" s="12"/>
      <c r="D114" s="12">
        <v>1307100</v>
      </c>
      <c r="E114" s="12"/>
      <c r="F114" s="12">
        <v>0</v>
      </c>
      <c r="G114" s="12"/>
      <c r="H114" s="12">
        <v>0</v>
      </c>
      <c r="I114" s="12"/>
      <c r="J114" s="12">
        <v>0</v>
      </c>
    </row>
    <row r="115" spans="1:10" ht="20.100000000000001" customHeight="1">
      <c r="A115" s="4" t="s">
        <v>299</v>
      </c>
      <c r="C115" s="12"/>
      <c r="D115" s="12">
        <v>32238104</v>
      </c>
      <c r="E115" s="12"/>
      <c r="F115" s="12">
        <v>0</v>
      </c>
      <c r="G115" s="12"/>
      <c r="H115" s="12">
        <v>0</v>
      </c>
      <c r="I115" s="12"/>
      <c r="J115" s="12">
        <v>0</v>
      </c>
    </row>
    <row r="116" spans="1:10" ht="20.100000000000001" customHeight="1">
      <c r="A116" s="4" t="s">
        <v>293</v>
      </c>
      <c r="C116" s="12"/>
      <c r="D116" s="12">
        <v>254875817</v>
      </c>
      <c r="E116" s="12"/>
      <c r="F116" s="12">
        <v>0</v>
      </c>
      <c r="G116" s="12"/>
      <c r="H116" s="12">
        <v>0</v>
      </c>
      <c r="I116" s="12"/>
      <c r="J116" s="12">
        <v>0</v>
      </c>
    </row>
    <row r="117" spans="1:10" ht="20.100000000000001" customHeight="1">
      <c r="C117" s="12"/>
      <c r="D117" s="4"/>
    </row>
    <row r="118" spans="1:10" ht="21" customHeight="1">
      <c r="A118" s="19" t="s">
        <v>42</v>
      </c>
      <c r="C118" s="12"/>
      <c r="D118" s="17"/>
      <c r="E118" s="12"/>
      <c r="F118" s="12"/>
      <c r="G118" s="12"/>
      <c r="H118" s="12"/>
      <c r="I118" s="12"/>
      <c r="J118" s="12"/>
    </row>
    <row r="119" spans="1:10" ht="21" customHeight="1">
      <c r="C119" s="12"/>
      <c r="D119" s="17"/>
      <c r="E119" s="12"/>
      <c r="F119" s="12"/>
      <c r="G119" s="12"/>
      <c r="H119" s="12"/>
      <c r="I119" s="12"/>
      <c r="J119" s="12"/>
    </row>
    <row r="120" spans="1:10" ht="21" customHeight="1">
      <c r="C120" s="12"/>
      <c r="D120" s="17"/>
      <c r="E120" s="12"/>
      <c r="F120" s="12"/>
      <c r="G120" s="12"/>
      <c r="H120" s="12"/>
      <c r="I120" s="12"/>
      <c r="J120" s="12"/>
    </row>
    <row r="121" spans="1:10" ht="21" customHeight="1">
      <c r="C121" s="12"/>
      <c r="D121" s="17"/>
      <c r="E121" s="12"/>
      <c r="F121" s="12"/>
      <c r="G121" s="12"/>
      <c r="H121" s="12"/>
      <c r="I121" s="12"/>
      <c r="J121" s="12"/>
    </row>
    <row r="122" spans="1:10" ht="21" customHeight="1">
      <c r="C122" s="12"/>
      <c r="D122" s="17"/>
      <c r="E122" s="12"/>
      <c r="F122" s="12"/>
      <c r="G122" s="12"/>
      <c r="H122" s="12"/>
      <c r="I122" s="12"/>
      <c r="J122" s="12"/>
    </row>
    <row r="123" spans="1:10" ht="21" customHeight="1">
      <c r="C123" s="12"/>
      <c r="D123" s="17"/>
      <c r="E123" s="12"/>
      <c r="F123" s="12"/>
      <c r="G123" s="12"/>
      <c r="H123" s="12"/>
      <c r="I123" s="12"/>
      <c r="J123" s="12"/>
    </row>
    <row r="124" spans="1:10" ht="21" customHeight="1">
      <c r="C124" s="12"/>
      <c r="D124" s="17"/>
      <c r="E124" s="12"/>
      <c r="F124" s="12"/>
      <c r="G124" s="12"/>
      <c r="H124" s="12"/>
      <c r="I124" s="12"/>
      <c r="J124" s="12"/>
    </row>
    <row r="125" spans="1:10" ht="21" customHeight="1">
      <c r="C125" s="12"/>
      <c r="D125" s="17"/>
      <c r="E125" s="12"/>
      <c r="F125" s="12"/>
      <c r="G125" s="12"/>
      <c r="H125" s="12"/>
      <c r="I125" s="12"/>
      <c r="J125" s="12"/>
    </row>
    <row r="126" spans="1:10" ht="21" customHeight="1">
      <c r="C126" s="12"/>
      <c r="D126" s="17"/>
      <c r="E126" s="12"/>
      <c r="F126" s="12"/>
      <c r="G126" s="12"/>
      <c r="H126" s="12"/>
      <c r="I126" s="12"/>
      <c r="J126" s="12"/>
    </row>
    <row r="127" spans="1:10" ht="21" customHeight="1">
      <c r="C127" s="12"/>
      <c r="D127" s="17"/>
      <c r="E127" s="12"/>
      <c r="F127" s="12"/>
      <c r="G127" s="12"/>
      <c r="H127" s="12"/>
      <c r="I127" s="12"/>
      <c r="J127" s="12"/>
    </row>
  </sheetData>
  <printOptions gridLinesSet="0"/>
  <pageMargins left="0.66" right="0.19685039370078741" top="0.78740157480314965" bottom="0.39370078740157483" header="0.19685039370078741" footer="0.19685039370078741"/>
  <pageSetup paperSize="9" scale="75" orientation="portrait" r:id="rId1"/>
  <headerFooter alignWithMargins="0"/>
  <rowBreaks count="2" manualBreakCount="2">
    <brk id="49" max="10" man="1"/>
    <brk id="86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27D72F447C581749B04CB336B13DE28C" ma:contentTypeVersion="9" ma:contentTypeDescription="สร้างเอกสารใหม่" ma:contentTypeScope="" ma:versionID="e680a06755425c6cc93e5fb2b94cabf3">
  <xsd:schema xmlns:xsd="http://www.w3.org/2001/XMLSchema" xmlns:xs="http://www.w3.org/2001/XMLSchema" xmlns:p="http://schemas.microsoft.com/office/2006/metadata/properties" xmlns:ns2="768eff02-ba97-4e70-8dfc-1be260cb63cf" targetNamespace="http://schemas.microsoft.com/office/2006/metadata/properties" ma:root="true" ma:fieldsID="8cd5b42f040d976666cc25ba88ab0e23" ns2:_="">
    <xsd:import namespace="768eff02-ba97-4e70-8dfc-1be260cb63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8eff02-ba97-4e70-8dfc-1be260cb63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08DC31-5301-4344-92C9-22781E0367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8F57B2-883D-41DE-95C7-8D70EBC0933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199F5A6-971F-436D-A120-47D4FAA5A3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8eff02-ba97-4e70-8dfc-1be260cb63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75400</vt:lpwstr>
  </property>
  <property fmtid="{D5CDD505-2E9C-101B-9397-08002B2CF9AE}" pid="4" name="OptimizationTime">
    <vt:lpwstr>20220228_1755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</vt:lpstr>
      <vt:lpstr>conso</vt:lpstr>
      <vt:lpstr>company</vt:lpstr>
      <vt:lpstr>Cashflow</vt:lpstr>
      <vt:lpstr>BS!Print_Area</vt:lpstr>
      <vt:lpstr>Cashflow!Print_Area</vt:lpstr>
      <vt:lpstr>conso!Print_Area</vt:lpstr>
      <vt:lpstr>PL!Print_Area</vt:lpstr>
    </vt:vector>
  </TitlesOfParts>
  <Manager/>
  <Company>Ernst &amp; Young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Sumetha Benjaprayoonsak</dc:creator>
  <cp:keywords/>
  <dc:description/>
  <cp:lastModifiedBy>Sunantha Sawandwangkung</cp:lastModifiedBy>
  <cp:revision/>
  <cp:lastPrinted>2022-02-26T11:27:44Z</cp:lastPrinted>
  <dcterms:created xsi:type="dcterms:W3CDTF">2008-05-14T08:49:46Z</dcterms:created>
  <dcterms:modified xsi:type="dcterms:W3CDTF">2022-02-26T11:27:53Z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0x01010027D72F447C581749B04CB336B13DE28C</vt:lpwstr>
  </property>
</Properties>
</file>